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metadata.xml" ContentType="application/vnd.openxmlformats-officedocument.spreadsheetml.sheetMetadata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firstSheet="2" activeTab="2"/>
  </bookViews>
  <sheets>
    <sheet name="成本分析表汇总表" sheetId="19" state="hidden" r:id="rId1"/>
    <sheet name="工程项目人工、材料、机械单价分析表" sheetId="6" state="hidden" r:id="rId2"/>
    <sheet name="材料清单表" sheetId="28" r:id="rId3"/>
  </sheets>
  <definedNames>
    <definedName name="_xlnm._FilterDatabase" localSheetId="1" hidden="1">工程项目人工、材料、机械单价分析表!$B$5:$P$296</definedName>
    <definedName name="_xlnm._FilterDatabase" localSheetId="2" hidden="1">材料清单表!#REF!</definedName>
    <definedName name="_xlnm.Print_Area" localSheetId="2">材料清单表!$A$1:$H$25</definedName>
    <definedName name="_xlnm.Print_Area" localSheetId="0">成本分析表汇总表!$A$1:$I$24</definedName>
    <definedName name="_xlnm.Print_Area" localSheetId="1">工程项目人工、材料、机械单价分析表!$B$1:$P$296</definedName>
    <definedName name="_xlnm.Print_Titles" localSheetId="1">工程项目人工、材料、机械单价分析表!$1:$4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<sst xmlns="http://schemas.openxmlformats.org/spreadsheetml/2006/main" count="961" uniqueCount="550">
  <si>
    <t>项目成本测算信息一览表</t>
  </si>
  <si>
    <t>一、项目概况表</t>
  </si>
  <si>
    <t>项目（子项）名称：</t>
  </si>
  <si>
    <t>四川省内江市隆昌市2024年中央预算内投资高标准农田新建项目-龙威村</t>
  </si>
  <si>
    <t>建设内容：</t>
  </si>
  <si>
    <t>项目类型：</t>
  </si>
  <si>
    <t>土地整理</t>
  </si>
  <si>
    <t>概预算（中标)价</t>
  </si>
  <si>
    <t>584.04元</t>
  </si>
  <si>
    <t>二、成本分析表</t>
  </si>
  <si>
    <t>序号</t>
  </si>
  <si>
    <t>内容</t>
  </si>
  <si>
    <t>中标价</t>
  </si>
  <si>
    <t>建设工程直接费用</t>
  </si>
  <si>
    <t>其中（不含税）</t>
  </si>
  <si>
    <t>税金</t>
  </si>
  <si>
    <t>各项占比</t>
  </si>
  <si>
    <t>备 注</t>
  </si>
  <si>
    <t>分项</t>
  </si>
  <si>
    <t>金额</t>
  </si>
  <si>
    <t>一</t>
  </si>
  <si>
    <t>建设工程控制总价</t>
  </si>
  <si>
    <t>合计</t>
  </si>
  <si>
    <t>人工费</t>
  </si>
  <si>
    <t>税率：3%</t>
  </si>
  <si>
    <t>机械费</t>
  </si>
  <si>
    <t>材料费</t>
  </si>
  <si>
    <t>税率：13%</t>
  </si>
  <si>
    <t>税额差</t>
  </si>
  <si>
    <t>二</t>
  </si>
  <si>
    <t>三</t>
  </si>
  <si>
    <t>成本控制价</t>
  </si>
  <si>
    <t>四</t>
  </si>
  <si>
    <t>预计利润＝（建设工程控制总价-成本分析控制价）</t>
  </si>
  <si>
    <t>五</t>
  </si>
  <si>
    <t>预计利润率（%）＝（预计利润/建设工程控制总价）</t>
  </si>
  <si>
    <t>注：</t>
  </si>
  <si>
    <t>编制人员</t>
  </si>
  <si>
    <t>工程项目人工、材料、机械及单价分析表</t>
  </si>
  <si>
    <t>项目名称</t>
  </si>
  <si>
    <t>成本合价
（不含税）</t>
  </si>
  <si>
    <t>预算单价
（不含税）</t>
  </si>
  <si>
    <t>预算总价
（不含税）</t>
  </si>
  <si>
    <t>类型</t>
  </si>
  <si>
    <t>单位：（元）</t>
  </si>
  <si>
    <t>子目名称</t>
  </si>
  <si>
    <t>单位</t>
  </si>
  <si>
    <t>数量</t>
  </si>
  <si>
    <t>单价</t>
  </si>
  <si>
    <t>单价组成</t>
  </si>
  <si>
    <t>成本单价
（不含税）</t>
  </si>
  <si>
    <t>单项利润</t>
  </si>
  <si>
    <t>单项盈亏比(利润/单项总利润)</t>
  </si>
  <si>
    <t>备注</t>
  </si>
  <si>
    <t>龙威村建筑工程</t>
  </si>
  <si>
    <t/>
  </si>
  <si>
    <t>1.4</t>
  </si>
  <si>
    <t>龙威村</t>
  </si>
  <si>
    <t>1.4.1</t>
  </si>
  <si>
    <t xml:space="preserve">田块整治工程 </t>
  </si>
  <si>
    <t>1.4.1.1</t>
  </si>
  <si>
    <t>田型调型</t>
  </si>
  <si>
    <t>亩</t>
  </si>
  <si>
    <t>1.4.1.1.1</t>
  </si>
  <si>
    <t>格田整理</t>
  </si>
  <si>
    <t>1.4.1.1.1.1</t>
  </si>
  <si>
    <t>表土剥离</t>
  </si>
  <si>
    <t>m3</t>
  </si>
  <si>
    <t>1.4.1.1.1.2</t>
  </si>
  <si>
    <t>表土回填</t>
  </si>
  <si>
    <t>1.4.1.1.1.3</t>
  </si>
  <si>
    <t>犁底层重构</t>
  </si>
  <si>
    <t>1.4.1.1.1.4</t>
  </si>
  <si>
    <t>土方开挖（格田调型）</t>
  </si>
  <si>
    <t>1.4.1.1.1.5</t>
  </si>
  <si>
    <t>土方回填（格田调型）</t>
  </si>
  <si>
    <t>1.4.1.1.1.6</t>
  </si>
  <si>
    <t>田面旋耕</t>
  </si>
  <si>
    <t>公顷</t>
  </si>
  <si>
    <t>1.4.1.1.2</t>
  </si>
  <si>
    <t>拆除田埂</t>
  </si>
  <si>
    <t>m</t>
  </si>
  <si>
    <t>1.4.1.1.2.1</t>
  </si>
  <si>
    <t>拆除田坎</t>
  </si>
  <si>
    <t>1.4.1.1.3</t>
  </si>
  <si>
    <t>修筑田埂</t>
  </si>
  <si>
    <t>1.4.1.1.3.1</t>
  </si>
  <si>
    <t>筑田埂</t>
  </si>
  <si>
    <t>1.4.1.1.4</t>
  </si>
  <si>
    <t>格田放水口</t>
  </si>
  <si>
    <t>处</t>
  </si>
  <si>
    <t>1.4.1.1.4.1</t>
  </si>
  <si>
    <t>PVC-U排水管</t>
  </si>
  <si>
    <t>1.4.1.1.4.2</t>
  </si>
  <si>
    <t>PVC管45°接头</t>
  </si>
  <si>
    <t>个</t>
  </si>
  <si>
    <t>1.4.1.1.4.3</t>
  </si>
  <si>
    <t>PVC排水管90°接头</t>
  </si>
  <si>
    <t>1.4.1.1.4.4</t>
  </si>
  <si>
    <t>活动接头</t>
  </si>
  <si>
    <t>1.4.1.2</t>
  </si>
  <si>
    <t>地型调型</t>
  </si>
  <si>
    <t>1.4.1.2.1</t>
  </si>
  <si>
    <t>坡改梯</t>
  </si>
  <si>
    <t>1.4.1.2.1.1</t>
  </si>
  <si>
    <t>清表</t>
  </si>
  <si>
    <t>1.4.1.2.1.2</t>
  </si>
  <si>
    <t>1.4.1.2.1.3</t>
  </si>
  <si>
    <t>1.4.1.2.1.4</t>
  </si>
  <si>
    <t>土方开挖（调型）</t>
  </si>
  <si>
    <t>1.4.1.2.1.5</t>
  </si>
  <si>
    <t>土方回填（调型）</t>
  </si>
  <si>
    <t>1.4.1.2.1.6</t>
  </si>
  <si>
    <t>土地翻耕</t>
  </si>
  <si>
    <t>1.4.1.2.2</t>
  </si>
  <si>
    <t>拆除土埂</t>
  </si>
  <si>
    <t>1.4.1.2.2.1</t>
  </si>
  <si>
    <t>土埂拆除</t>
  </si>
  <si>
    <t>1.4.1.2.3</t>
  </si>
  <si>
    <t>筑土埂</t>
  </si>
  <si>
    <t>1.4.1.2.3.1</t>
  </si>
  <si>
    <t>土埂修筑</t>
  </si>
  <si>
    <t>1.4.1.2.3.2</t>
  </si>
  <si>
    <t>背沟清理</t>
  </si>
  <si>
    <t>1.4.1.3</t>
  </si>
  <si>
    <t>囤水田</t>
  </si>
  <si>
    <t>口</t>
  </si>
  <si>
    <t>1.4.1.3.1</t>
  </si>
  <si>
    <t>土地平整</t>
  </si>
  <si>
    <t>1.4.1.3.1.1</t>
  </si>
  <si>
    <t>1.4.1.3.1.2</t>
  </si>
  <si>
    <t>1.4.1.3.1.3</t>
  </si>
  <si>
    <t>1.4.1.3.1.4</t>
  </si>
  <si>
    <t>1.4.1.3.1.5</t>
  </si>
  <si>
    <t>1.4.1.3.2</t>
  </si>
  <si>
    <t>囤水田田埂</t>
  </si>
  <si>
    <t>1.4.1.3.2.1</t>
  </si>
  <si>
    <t>土方开挖</t>
  </si>
  <si>
    <t>1.4.1.3.2.2</t>
  </si>
  <si>
    <t>土方回填夯实</t>
  </si>
  <si>
    <t>1.4.1.3.2.3</t>
  </si>
  <si>
    <t>M7.5浆砌砖</t>
  </si>
  <si>
    <t>1.4.1.3.2.4</t>
  </si>
  <si>
    <t>M10砂浆抹面</t>
  </si>
  <si>
    <t>m2</t>
  </si>
  <si>
    <t>1.4.1.3.3</t>
  </si>
  <si>
    <t>下田梯步</t>
  </si>
  <si>
    <t>1.4.1.3.3.1</t>
  </si>
  <si>
    <t>1.4.1.3.3.2</t>
  </si>
  <si>
    <t>土方回填</t>
  </si>
  <si>
    <t>1.4.1.3.3.3</t>
  </si>
  <si>
    <t>1.4.1.3.3.4</t>
  </si>
  <si>
    <t>1.4.1.3.3.5</t>
  </si>
  <si>
    <t>M10砂浆抹面（立面）</t>
  </si>
  <si>
    <t>1.4.1.3.4</t>
  </si>
  <si>
    <t>囤水田放水口</t>
  </si>
  <si>
    <t>1.4.1.3.4.1</t>
  </si>
  <si>
    <t>1.4.1.3.4.2</t>
  </si>
  <si>
    <t>1.4.1.3.4.3</t>
  </si>
  <si>
    <t>C20现浇砼基础（含跌水）</t>
  </si>
  <si>
    <t>1.4.1.3.4.4</t>
  </si>
  <si>
    <t>模板</t>
  </si>
  <si>
    <t>1.4.1.3.4.5</t>
  </si>
  <si>
    <t>1.4.1.3.4.6</t>
  </si>
  <si>
    <t>1.4.1.3.4.7</t>
  </si>
  <si>
    <t>C25砼预制盖板</t>
  </si>
  <si>
    <t>1.4.1.3.4.8</t>
  </si>
  <si>
    <t>钢筋制作与安装</t>
  </si>
  <si>
    <t>t</t>
  </si>
  <si>
    <t>1.4.1.4</t>
  </si>
  <si>
    <t>田间电杆围护</t>
  </si>
  <si>
    <t>1.4.1.4.1</t>
  </si>
  <si>
    <t>1.4.1.4.2</t>
  </si>
  <si>
    <t>1.4.1.4.3</t>
  </si>
  <si>
    <t>1.4.1.4.4</t>
  </si>
  <si>
    <t>1.4.2</t>
  </si>
  <si>
    <t>农田地力提升工程</t>
  </si>
  <si>
    <t>1.4.2.1</t>
  </si>
  <si>
    <t>土壤培肥工程</t>
  </si>
  <si>
    <t>1.4.2.1.1</t>
  </si>
  <si>
    <t>地力培肥</t>
  </si>
  <si>
    <t>1.4.3</t>
  </si>
  <si>
    <t>灌溉与排水工程</t>
  </si>
  <si>
    <t>1.4.3.1</t>
  </si>
  <si>
    <t>输水工程</t>
  </si>
  <si>
    <t>1.4.3.1.1</t>
  </si>
  <si>
    <t>新建沟渠0.6×0.8</t>
  </si>
  <si>
    <t>1.4.3.1.1.1</t>
  </si>
  <si>
    <t>渠体</t>
  </si>
  <si>
    <t>1.4.3.1.1.1.1</t>
  </si>
  <si>
    <t>1.4.3.1.1.1.2</t>
  </si>
  <si>
    <t>1.4.3.1.1.1.3</t>
  </si>
  <si>
    <t>20cm厚C20砼底板</t>
  </si>
  <si>
    <t>1.4.3.1.1.1.4</t>
  </si>
  <si>
    <t>1.4.3.1.1.1.5</t>
  </si>
  <si>
    <t>泄水管Φ50PVC</t>
  </si>
  <si>
    <t>1.4.3.1.1.1.6</t>
  </si>
  <si>
    <t>1.4.3.1.1.1.7</t>
  </si>
  <si>
    <t>1.4.3.1.1.2</t>
  </si>
  <si>
    <t>撑杆</t>
  </si>
  <si>
    <t>1.4.3.1.1.2.1</t>
  </si>
  <si>
    <t>C20预制砼撑杆</t>
  </si>
  <si>
    <t>1.4.3.1.1.2.2</t>
  </si>
  <si>
    <t>1.4.3.1.1.3</t>
  </si>
  <si>
    <t>沟盖板</t>
  </si>
  <si>
    <t>1.4.3.1.1.3.1</t>
  </si>
  <si>
    <t>预制C30钢筋砼</t>
  </si>
  <si>
    <t>1.4.3.1.1.3.2</t>
  </si>
  <si>
    <t>1.4.3.1.1.4</t>
  </si>
  <si>
    <t>沉砂池</t>
  </si>
  <si>
    <t>1.4.3.1.1.4.1</t>
  </si>
  <si>
    <t>1.4.3.1.1.4.2</t>
  </si>
  <si>
    <t>1.4.3.1.1.4.3</t>
  </si>
  <si>
    <t>C25砼底板</t>
  </si>
  <si>
    <t>1.4.3.1.1.4.4</t>
  </si>
  <si>
    <t>1.4.3.1.1.4.5</t>
  </si>
  <si>
    <t>1.4.3.1.1.4.6</t>
  </si>
  <si>
    <t>1.4.3.1.2</t>
  </si>
  <si>
    <t>新建沟渠0.8×0.8</t>
  </si>
  <si>
    <t>1.4.3.1.2.1</t>
  </si>
  <si>
    <t>1.4.3.1.2.1.1</t>
  </si>
  <si>
    <t>1.4.3.1.2.1.2</t>
  </si>
  <si>
    <t>1.4.3.1.2.1.3</t>
  </si>
  <si>
    <t>1.4.3.1.2.1.4</t>
  </si>
  <si>
    <t>1.4.3.1.2.1.5</t>
  </si>
  <si>
    <t>1.4.3.1.2.1.6</t>
  </si>
  <si>
    <t>1.4.3.1.2.1.7</t>
  </si>
  <si>
    <t>1.4.3.1.2.2</t>
  </si>
  <si>
    <t>1.4.3.1.2.2.1</t>
  </si>
  <si>
    <t>1.4.3.1.2.2.2</t>
  </si>
  <si>
    <t>1.4.3.1.2.3</t>
  </si>
  <si>
    <t>1.4.3.1.2.3.1</t>
  </si>
  <si>
    <t>1.4.3.1.2.3.2</t>
  </si>
  <si>
    <t>1.4.3.1.2.4</t>
  </si>
  <si>
    <t>1.4.3.1.2.4.1</t>
  </si>
  <si>
    <t>1.4.3.1.2.4.2</t>
  </si>
  <si>
    <t>1.4.3.1.2.4.3</t>
  </si>
  <si>
    <t>1.4.3.1.2.4.4</t>
  </si>
  <si>
    <t>1.4.3.1.2.4.5</t>
  </si>
  <si>
    <t>1.4.3.1.2.4.6</t>
  </si>
  <si>
    <t>1.4.3.2</t>
  </si>
  <si>
    <t>小型水源工程</t>
  </si>
  <si>
    <t>1.4.3.2.1</t>
  </si>
  <si>
    <t>整治山坪塘</t>
  </si>
  <si>
    <t>座</t>
  </si>
  <si>
    <t>1.4.3.2.1.1</t>
  </si>
  <si>
    <t>上游坝坡</t>
  </si>
  <si>
    <t>1.4.3.2.1.1.1</t>
  </si>
  <si>
    <t>清淤</t>
  </si>
  <si>
    <t>1.4.3.2.1.1.2</t>
  </si>
  <si>
    <t>1.4.3.2.1.1.3</t>
  </si>
  <si>
    <t>1.4.3.2.1.1.4</t>
  </si>
  <si>
    <t>C20砼基础</t>
  </si>
  <si>
    <t>1.4.3.2.1.1.5</t>
  </si>
  <si>
    <t>1.4.3.2.1.1.6</t>
  </si>
  <si>
    <t>C20砼护坡</t>
  </si>
  <si>
    <t>1.4.3.2.1.1.7</t>
  </si>
  <si>
    <t>泥结碎石路面</t>
  </si>
  <si>
    <t>1.4.3.2.1.1.8</t>
  </si>
  <si>
    <t>沥青木板伸缩缝</t>
  </si>
  <si>
    <t>1.4.3.2.1.1.9</t>
  </si>
  <si>
    <t>C20砼压顶</t>
  </si>
  <si>
    <t>1.4.3.2.1.2</t>
  </si>
  <si>
    <t>下游坝坡</t>
  </si>
  <si>
    <t>1.4.3.2.1.2.1</t>
  </si>
  <si>
    <t>1.4.3.2.1.2.2</t>
  </si>
  <si>
    <t>1.4.3.2.1.2.3</t>
  </si>
  <si>
    <t>1.4.3.2.1.3</t>
  </si>
  <si>
    <t>溢洪道</t>
  </si>
  <si>
    <t>1.4.3.2.1.3.1</t>
  </si>
  <si>
    <t>1.4.3.2.1.3.2</t>
  </si>
  <si>
    <t>1.4.3.2.1.3.3</t>
  </si>
  <si>
    <t>1.4.3.2.1.3.4</t>
  </si>
  <si>
    <t>现浇C20砼溢洪道</t>
  </si>
  <si>
    <t>1.4.3.2.1.3.5</t>
  </si>
  <si>
    <t>现浇C20砼消力池</t>
  </si>
  <si>
    <t>1.4.3.2.1.3.6</t>
  </si>
  <si>
    <t>1.4.3.2.1.3.7</t>
  </si>
  <si>
    <t>1.4.3.2.1.3.8</t>
  </si>
  <si>
    <t>PEφ160放水管</t>
  </si>
  <si>
    <t>1.4.3.2.1.3.9</t>
  </si>
  <si>
    <t>放水闸阀</t>
  </si>
  <si>
    <t>1.4.3.2.1.3.10</t>
  </si>
  <si>
    <t>放水管防水处理</t>
  </si>
  <si>
    <t>1.4.3.2.1.3.11</t>
  </si>
  <si>
    <t>20cm现浇C20砼渠道</t>
  </si>
  <si>
    <t>1.4.3.2.1.4</t>
  </si>
  <si>
    <t>下塘梯步</t>
  </si>
  <si>
    <t>1.4.3.2.1.4.1</t>
  </si>
  <si>
    <t>C30现浇砼梯步</t>
  </si>
  <si>
    <t>1.4.3.2.1.4.2</t>
  </si>
  <si>
    <t>1.4.3.2.1.4.3</t>
  </si>
  <si>
    <t>预制C25钢筋砼盖板</t>
  </si>
  <si>
    <t>1.4.3.2.1.4.4</t>
  </si>
  <si>
    <t>现浇C20取水平台</t>
  </si>
  <si>
    <t>1.4.3.2.1.4.5</t>
  </si>
  <si>
    <t>1.4.3.2.1.5</t>
  </si>
  <si>
    <t>栏杆</t>
  </si>
  <si>
    <t>1.4.3.2.1.5.1</t>
  </si>
  <si>
    <t>不锈钢防护拦</t>
  </si>
  <si>
    <t>1.4.3.2.2</t>
  </si>
  <si>
    <t>100m³蓄水池</t>
  </si>
  <si>
    <t>1.4.3.2.2.1</t>
  </si>
  <si>
    <t>土方开挖(蓄水池)</t>
  </si>
  <si>
    <t>1.4.3.2.2.2</t>
  </si>
  <si>
    <t>石方开挖(蓄水池)</t>
  </si>
  <si>
    <t>1.4.3.2.2.3</t>
  </si>
  <si>
    <t>1.4.3.2.2.4</t>
  </si>
  <si>
    <t>C20混凝土垫层</t>
  </si>
  <si>
    <t>1.4.3.2.2.5</t>
  </si>
  <si>
    <t>C25钢筋混凝土底板</t>
  </si>
  <si>
    <t>1.4.3.2.2.6</t>
  </si>
  <si>
    <t>M7.5浆砌砖池壁</t>
  </si>
  <si>
    <t>1.4.3.2.2.7</t>
  </si>
  <si>
    <t>M7.5浆砌砖护栏</t>
  </si>
  <si>
    <t>1.4.3.2.2.8</t>
  </si>
  <si>
    <t>现浇C20砼梯步</t>
  </si>
  <si>
    <t>1.4.3.2.2.9</t>
  </si>
  <si>
    <t>现浇C20砼配套排水沟、沉沙池</t>
  </si>
  <si>
    <t>1.4.3.2.2.10</t>
  </si>
  <si>
    <t>1.4.3.2.2.11</t>
  </si>
  <si>
    <t>1.4.3.2.2.12</t>
  </si>
  <si>
    <t>不锈钢防护门</t>
  </si>
  <si>
    <t>扇</t>
  </si>
  <si>
    <t>1.4.3.2.2.13</t>
  </si>
  <si>
    <t>1.4.3.2.2.14</t>
  </si>
  <si>
    <t>DN75PPR管</t>
  </si>
  <si>
    <t>1.4.3.2.2.15</t>
  </si>
  <si>
    <t>DN75闸阀</t>
  </si>
  <si>
    <t>1.4.3.2.3</t>
  </si>
  <si>
    <t>泵站</t>
  </si>
  <si>
    <t>1.4.3.2.3.1</t>
  </si>
  <si>
    <t>提灌站（泵房）</t>
  </si>
  <si>
    <t>1.4.3.2.3.1.1</t>
  </si>
  <si>
    <t>泵房</t>
  </si>
  <si>
    <t>1.4.3.2.3.2</t>
  </si>
  <si>
    <t>管道工程</t>
  </si>
  <si>
    <t>1.4.3.2.3.2.1</t>
  </si>
  <si>
    <t>PE管（160mm)</t>
  </si>
  <si>
    <t>1.4.3.2.3.2.1.1</t>
  </si>
  <si>
    <t>沟槽土方开挖</t>
  </si>
  <si>
    <t>1.4.3.2.3.2.1.2</t>
  </si>
  <si>
    <t>1.4.3.2.3.2.2</t>
  </si>
  <si>
    <t>PE管（200mm)</t>
  </si>
  <si>
    <t>1.4.3.2.3.2.2.1</t>
  </si>
  <si>
    <t>1.4.3.2.3.2.2.2</t>
  </si>
  <si>
    <t>1.4.3.2.3.3</t>
  </si>
  <si>
    <t>管道附属设施</t>
  </si>
  <si>
    <t>1.4.3.2.3.3.1</t>
  </si>
  <si>
    <t>闸阀井（砖砌）</t>
  </si>
  <si>
    <t>1.4.3.2.3.3.1.1</t>
  </si>
  <si>
    <t>1.4.3.2.3.3.1.2</t>
  </si>
  <si>
    <t>1.4.3.2.3.3.1.3</t>
  </si>
  <si>
    <t>现浇C20砼</t>
  </si>
  <si>
    <t>1.4.3.2.3.3.1.4</t>
  </si>
  <si>
    <t>1.4.3.2.3.3.1.5</t>
  </si>
  <si>
    <t>1.4.3.2.3.3.1.6</t>
  </si>
  <si>
    <t>1.4.3.2.3.3.1.7</t>
  </si>
  <si>
    <t>1.4.3.2.3.3.2</t>
  </si>
  <si>
    <t>闸阀井（预制）</t>
  </si>
  <si>
    <t>1.4.3.2.3.3.2.1</t>
  </si>
  <si>
    <t>1.4.3.2.3.3.2.2</t>
  </si>
  <si>
    <t>1.4.3.2.3.3.2.3</t>
  </si>
  <si>
    <t>1.4.3.2.3.3.2.4</t>
  </si>
  <si>
    <t>1.4.3.2.3.3.2.5</t>
  </si>
  <si>
    <t>预制闸阀井安装</t>
  </si>
  <si>
    <t>1.4.3.2.3.3.2.6</t>
  </si>
  <si>
    <t>树脂井盖安装</t>
  </si>
  <si>
    <t>1.4.3.2.3.3.3</t>
  </si>
  <si>
    <t>镇墩</t>
  </si>
  <si>
    <t>1.4.3.2.3.3.3.1</t>
  </si>
  <si>
    <t>墩</t>
  </si>
  <si>
    <t>1.4.3.2.3.3.4</t>
  </si>
  <si>
    <t>管道过路</t>
  </si>
  <si>
    <t>1.4.3.2.3.3.4.1</t>
  </si>
  <si>
    <t>混凝土拆除</t>
  </si>
  <si>
    <t>1.4.3.2.3.3.4.2</t>
  </si>
  <si>
    <t>钢套管DN200（壁厚4.5mm）</t>
  </si>
  <si>
    <t>1.4.3.2.3.3.4.3</t>
  </si>
  <si>
    <t>10cm厚泥结碎石路基</t>
  </si>
  <si>
    <t>1.4.3.2.3.3.4.4</t>
  </si>
  <si>
    <t>20cm厚C30砼路面</t>
  </si>
  <si>
    <t>1.4.3.3</t>
  </si>
  <si>
    <t>渠系建筑物</t>
  </si>
  <si>
    <t>1.4.3.3.1</t>
  </si>
  <si>
    <t>涵管D200</t>
  </si>
  <si>
    <t>1.4.3.3.1.1</t>
  </si>
  <si>
    <t>1.4.3.3.1.2</t>
  </si>
  <si>
    <t>1.4.3.3.1.3</t>
  </si>
  <si>
    <t>C15混凝土管垫层</t>
  </si>
  <si>
    <t>1.4.3.3.1.4</t>
  </si>
  <si>
    <t>1.4.3.3.1.5</t>
  </si>
  <si>
    <t>1.4.3.3.1.6</t>
  </si>
  <si>
    <t>DN200钢筋砼管</t>
  </si>
  <si>
    <t>1.4.3.3.1.7</t>
  </si>
  <si>
    <t>1.4.3.3.2</t>
  </si>
  <si>
    <t>涵管D500</t>
  </si>
  <si>
    <t>1.4.3.3.2.1</t>
  </si>
  <si>
    <t>1.4.3.3.2.2</t>
  </si>
  <si>
    <t>1.4.3.3.2.3</t>
  </si>
  <si>
    <t>1.4.3.3.2.4</t>
  </si>
  <si>
    <t>1.4.3.3.2.5</t>
  </si>
  <si>
    <t>1.4.3.3.2.6</t>
  </si>
  <si>
    <t>DN500钢筋砼管</t>
  </si>
  <si>
    <t>1.4.3.3.2.7</t>
  </si>
  <si>
    <t>1.4.3.3.3</t>
  </si>
  <si>
    <t>涵管D800</t>
  </si>
  <si>
    <t>1.4.3.3.3.1</t>
  </si>
  <si>
    <t>1.4.3.3.3.2</t>
  </si>
  <si>
    <t>1.4.3.3.3.3</t>
  </si>
  <si>
    <t>1.4.3.3.3.4</t>
  </si>
  <si>
    <t>1.4.3.3.3.5</t>
  </si>
  <si>
    <t>1.4.3.3.3.6</t>
  </si>
  <si>
    <t>DN800钢筋砼管</t>
  </si>
  <si>
    <t>1.4.3.3.3.7</t>
  </si>
  <si>
    <t>1.4.3.3.4</t>
  </si>
  <si>
    <t>量水尺</t>
  </si>
  <si>
    <t>套</t>
  </si>
  <si>
    <t>1.4.4</t>
  </si>
  <si>
    <t>田间道路工程</t>
  </si>
  <si>
    <t>1.4.4.1</t>
  </si>
  <si>
    <t>机耕道</t>
  </si>
  <si>
    <t>1.4.4.1.1</t>
  </si>
  <si>
    <t>机耕道（3.5m宽）</t>
  </si>
  <si>
    <t>1.4.4.1.1.1</t>
  </si>
  <si>
    <t>1.4.4.1.1.2</t>
  </si>
  <si>
    <t>1.4.4.1.1.3</t>
  </si>
  <si>
    <t>路床碾压</t>
  </si>
  <si>
    <t>1.4.4.1.1.4</t>
  </si>
  <si>
    <t>15cm厚泥结石路面</t>
  </si>
  <si>
    <t>1.4.4.1.1.5</t>
  </si>
  <si>
    <t>土路肩</t>
  </si>
  <si>
    <t>1.4.4.1.1.6</t>
  </si>
  <si>
    <t>土质边沟</t>
  </si>
  <si>
    <t>1.4.4.1.2</t>
  </si>
  <si>
    <t>道路接口</t>
  </si>
  <si>
    <t>1.4.4.1.2.1</t>
  </si>
  <si>
    <t>1.4.4.1.2.2</t>
  </si>
  <si>
    <t>1.4.4.1.2.3</t>
  </si>
  <si>
    <t>1.4.4.1.2.4</t>
  </si>
  <si>
    <t>1.4.4.1.3</t>
  </si>
  <si>
    <t>弯道加宽</t>
  </si>
  <si>
    <t>1.4.4.1.3.1</t>
  </si>
  <si>
    <t>1.4.4.1.3.2</t>
  </si>
  <si>
    <t>1.4.4.1.3.3</t>
  </si>
  <si>
    <t>1.4.4.1.3.4</t>
  </si>
  <si>
    <t>1.4.4.1.4</t>
  </si>
  <si>
    <t>错车道</t>
  </si>
  <si>
    <t>1.4.4.1.4.1</t>
  </si>
  <si>
    <t>1.4.4.1.4.2</t>
  </si>
  <si>
    <t>1.4.4.1.4.3</t>
  </si>
  <si>
    <t>1.4.4.1.4.4</t>
  </si>
  <si>
    <t>1.4.4.2</t>
  </si>
  <si>
    <t>下田坡道</t>
  </si>
  <si>
    <t>1.4.4.2.1</t>
  </si>
  <si>
    <t>1.4.4.2.2</t>
  </si>
  <si>
    <t>1.4.5</t>
  </si>
  <si>
    <t>科技推广措施</t>
  </si>
  <si>
    <t>1.4.5.1</t>
  </si>
  <si>
    <t>耕地质量监测</t>
  </si>
  <si>
    <t>1.4.6</t>
  </si>
  <si>
    <t>其他工程</t>
  </si>
  <si>
    <t>1.4.6.1</t>
  </si>
  <si>
    <t>标识牌</t>
  </si>
  <si>
    <t>1.4.6.1.1</t>
  </si>
  <si>
    <t>1.4.6.2</t>
  </si>
  <si>
    <t>警示牌</t>
  </si>
  <si>
    <t>1.4.6.2.1</t>
  </si>
  <si>
    <t>龙威村机电设备及安装工程</t>
  </si>
  <si>
    <t>1.3</t>
  </si>
  <si>
    <t>1.3.1</t>
  </si>
  <si>
    <t>提灌站</t>
  </si>
  <si>
    <t>1.3.1.1</t>
  </si>
  <si>
    <t>设备及安装工程</t>
  </si>
  <si>
    <t>1.3.1.1.1</t>
  </si>
  <si>
    <t>真空泵250QJ100-108/6</t>
  </si>
  <si>
    <t>台</t>
  </si>
  <si>
    <t>1.3.1.1.2</t>
  </si>
  <si>
    <t>电缆线3*50</t>
  </si>
  <si>
    <t>1.3.1.1.3</t>
  </si>
  <si>
    <t>底阀DN200</t>
  </si>
  <si>
    <t>1.3.1.1.4</t>
  </si>
  <si>
    <t>止回阀DN200</t>
  </si>
  <si>
    <t>1.3.1.1.5</t>
  </si>
  <si>
    <t>控制柜55KW 软启动柜</t>
  </si>
  <si>
    <t>1.3.1.1.6</t>
  </si>
  <si>
    <t>1.0MPa DN200涡轮流量计</t>
  </si>
  <si>
    <t>1.3.1.1.7</t>
  </si>
  <si>
    <t>胶垫DN200</t>
  </si>
  <si>
    <t>1.3.1.1.8</t>
  </si>
  <si>
    <t>螺栓16*60</t>
  </si>
  <si>
    <t>1.3.1.1.9</t>
  </si>
  <si>
    <t>圆钢φ10镀锌避雷带</t>
  </si>
  <si>
    <t>1.3.1.1.10</t>
  </si>
  <si>
    <t>扁钢-25×3×400镀锌避雷带支持卡子</t>
  </si>
  <si>
    <t>1.3.1.1.11</t>
  </si>
  <si>
    <t>镀锌扁钢-50×5接地干线</t>
  </si>
  <si>
    <t>1.3.1.1.12</t>
  </si>
  <si>
    <t>镀锌扁钢-40×4接地支线</t>
  </si>
  <si>
    <t>1.3.1.1.13</t>
  </si>
  <si>
    <t>防潮灯1x40W</t>
  </si>
  <si>
    <t>盏</t>
  </si>
  <si>
    <t>1.3.1.1.14</t>
  </si>
  <si>
    <t>双联单控开关</t>
  </si>
  <si>
    <t>1.3.1.1.15</t>
  </si>
  <si>
    <t>BV-2x2.5绝缘电线</t>
  </si>
  <si>
    <t>1.3.1.1.16</t>
  </si>
  <si>
    <t>PVC16</t>
  </si>
  <si>
    <t>龙威村金属结构设备及安装工程</t>
  </si>
  <si>
    <t>管网工程</t>
  </si>
  <si>
    <t>DN160（1.0MPa）PE100管道安装</t>
  </si>
  <si>
    <t>DN200（1.0MPa）PE100管道安装</t>
  </si>
  <si>
    <t>1.0MPa DN200 闸阀</t>
  </si>
  <si>
    <t>复合式高速进排气阀 1.0MPa DN200</t>
  </si>
  <si>
    <t>1.4.1.5</t>
  </si>
  <si>
    <t>排泥阀</t>
  </si>
  <si>
    <t>七</t>
  </si>
  <si>
    <t>不含税合计</t>
  </si>
  <si>
    <t>八</t>
  </si>
  <si>
    <t>税率</t>
  </si>
  <si>
    <t>九</t>
  </si>
  <si>
    <t>十</t>
  </si>
  <si>
    <t xml:space="preserve">材料工程量清单报价表 </t>
  </si>
  <si>
    <t>项目名称：隆昌市2023年高标准农田建设项目(二期)设计施工总承包-龙威村材料供应商采购项目</t>
  </si>
  <si>
    <t>计量单位</t>
  </si>
  <si>
    <t>工程数量
（预估）</t>
  </si>
  <si>
    <t>最高控制
单价（元）</t>
  </si>
  <si>
    <t>投标单价（元）</t>
  </si>
  <si>
    <t>投标合价(元)</t>
  </si>
  <si>
    <t>DN160（1.0MPa）PE100管道</t>
  </si>
  <si>
    <t>DN200（1.0MPa）PE100管道</t>
  </si>
  <si>
    <t>C15混凝土</t>
  </si>
  <si>
    <t>C20混凝土</t>
  </si>
  <si>
    <t>C25混凝土</t>
  </si>
  <si>
    <t>C30混凝土</t>
  </si>
  <si>
    <t>设备、真空泵250QJ100-108/6</t>
  </si>
  <si>
    <t>钢筋混凝土管</t>
  </si>
  <si>
    <t>米</t>
  </si>
  <si>
    <t>卵石 40mm</t>
  </si>
  <si>
    <t>特细砂</t>
  </si>
  <si>
    <t>肥料</t>
  </si>
  <si>
    <t>砖</t>
  </si>
  <si>
    <t>千匹</t>
  </si>
  <si>
    <t>钢筋、综合</t>
  </si>
  <si>
    <t>管线、综合</t>
  </si>
  <si>
    <t>项</t>
  </si>
  <si>
    <t>碎石</t>
  </si>
  <si>
    <t>水泥</t>
  </si>
  <si>
    <t>零星材料</t>
  </si>
  <si>
    <t>注：投标单价不能超过控制单价，所有报价为含税价，税13%。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</si>
</sst>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[Red]\-#,##0.00\ "/>
    <numFmt numFmtId="177" formatCode="0.00_);[Red]\(0.00\)"/>
    <numFmt numFmtId="178" formatCode="0.00_ "/>
    <numFmt numFmtId="179" formatCode="0.00000_);[Red]\(0.00000\)"/>
    <numFmt numFmtId="180" formatCode="0_);[Red]\(0\)"/>
    <numFmt numFmtId="181" formatCode="0.000000"/>
  </numFmts>
  <fonts count="32">
    <font>
      <sz val="11"/>
      <name val="宋体"/>
      <charset val="134"/>
    </font>
    <font>
      <sz val="20"/>
      <name val="黑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22"/>
      <color theme="1"/>
      <name val="方正小标宋简体"/>
      <charset val="134"/>
    </font>
    <font>
      <sz val="16"/>
      <color theme="1"/>
      <name val="黑体"/>
      <charset val="134"/>
    </font>
    <font>
      <sz val="11"/>
      <color theme="1"/>
      <name val="黑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9" tint="0.79976805932798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78484450819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9" borderId="11" applyNumberFormat="0" applyAlignment="0" applyProtection="0">
      <alignment vertical="center"/>
    </xf>
    <xf numFmtId="0" fontId="22" fillId="10" borderId="12" applyNumberFormat="0" applyAlignment="0" applyProtection="0">
      <alignment vertical="center"/>
    </xf>
    <xf numFmtId="0" fontId="23" fillId="10" borderId="11" applyNumberFormat="0" applyAlignment="0" applyProtection="0">
      <alignment vertical="center"/>
    </xf>
    <xf numFmtId="0" fontId="24" fillId="11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</cellStyleXfs>
  <cellXfs count="14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176" fontId="0" fillId="0" borderId="0" xfId="0" applyNumberFormat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77" fontId="0" fillId="0" borderId="1" xfId="0" applyNumberFormat="1" applyBorder="1" applyAlignment="1">
      <alignment horizontal="right" vertical="center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177" fontId="0" fillId="0" borderId="0" xfId="0" applyNumberFormat="1" applyAlignment="1">
      <alignment wrapText="1"/>
    </xf>
    <xf numFmtId="177" fontId="0" fillId="0" borderId="0" xfId="0" applyNumberFormat="1"/>
    <xf numFmtId="178" fontId="0" fillId="0" borderId="0" xfId="0" applyNumberFormat="1"/>
    <xf numFmtId="49" fontId="0" fillId="0" borderId="0" xfId="0" applyNumberFormat="1" applyAlignment="1">
      <alignment horizontal="left" vertical="center"/>
    </xf>
    <xf numFmtId="176" fontId="0" fillId="0" borderId="0" xfId="0" applyNumberFormat="1" applyAlignment="1">
      <alignment horizontal="center" vertical="center"/>
    </xf>
    <xf numFmtId="176" fontId="0" fillId="3" borderId="0" xfId="0" applyNumberFormat="1" applyFill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176" fontId="0" fillId="0" borderId="0" xfId="0" applyNumberFormat="1" applyAlignment="1">
      <alignment vertical="center"/>
    </xf>
    <xf numFmtId="178" fontId="0" fillId="0" borderId="0" xfId="0" applyNumberFormat="1" applyAlignment="1">
      <alignment vertical="center"/>
    </xf>
    <xf numFmtId="176" fontId="0" fillId="0" borderId="0" xfId="0" applyNumberFormat="1" applyAlignment="1">
      <alignment vertical="center" wrapText="1"/>
    </xf>
    <xf numFmtId="177" fontId="0" fillId="0" borderId="0" xfId="0" applyNumberFormat="1" applyAlignment="1">
      <alignment vertical="center"/>
    </xf>
    <xf numFmtId="49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6" fontId="0" fillId="2" borderId="5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2" borderId="6" xfId="0" applyNumberFormat="1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2" fillId="4" borderId="1" xfId="0" applyNumberFormat="1" applyFont="1" applyFill="1" applyBorder="1" applyAlignment="1">
      <alignment horizontal="left" vertical="center"/>
    </xf>
    <xf numFmtId="49" fontId="2" fillId="4" borderId="1" xfId="0" applyNumberFormat="1" applyFont="1" applyFill="1" applyBorder="1" applyAlignment="1">
      <alignment horizontal="left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177" fontId="4" fillId="4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/>
    </xf>
    <xf numFmtId="177" fontId="0" fillId="3" borderId="1" xfId="0" applyNumberFormat="1" applyFill="1" applyBorder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178" fontId="0" fillId="2" borderId="1" xfId="0" applyNumberForma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177" fontId="2" fillId="4" borderId="1" xfId="0" applyNumberFormat="1" applyFont="1" applyFill="1" applyBorder="1" applyAlignment="1">
      <alignment horizontal="right" vertical="center"/>
    </xf>
    <xf numFmtId="177" fontId="4" fillId="4" borderId="1" xfId="0" applyNumberFormat="1" applyFont="1" applyFill="1" applyBorder="1" applyAlignment="1">
      <alignment horizontal="right" vertical="center" wrapText="1"/>
    </xf>
    <xf numFmtId="10" fontId="2" fillId="4" borderId="1" xfId="3" applyNumberFormat="1" applyFont="1" applyFill="1" applyBorder="1" applyAlignment="1">
      <alignment vertical="center"/>
    </xf>
    <xf numFmtId="176" fontId="2" fillId="4" borderId="1" xfId="0" applyNumberFormat="1" applyFont="1" applyFill="1" applyBorder="1" applyAlignment="1">
      <alignment vertical="center" wrapText="1"/>
    </xf>
    <xf numFmtId="177" fontId="2" fillId="0" borderId="1" xfId="0" applyNumberFormat="1" applyFont="1" applyBorder="1" applyAlignment="1">
      <alignment horizontal="right" vertical="center"/>
    </xf>
    <xf numFmtId="177" fontId="0" fillId="0" borderId="1" xfId="0" applyNumberFormat="1" applyBorder="1" applyAlignment="1">
      <alignment horizontal="right" vertical="center" wrapText="1"/>
    </xf>
    <xf numFmtId="177" fontId="5" fillId="0" borderId="1" xfId="0" applyNumberFormat="1" applyFont="1" applyBorder="1" applyAlignment="1">
      <alignment horizontal="right" vertical="center" wrapText="1"/>
    </xf>
    <xf numFmtId="178" fontId="0" fillId="0" borderId="1" xfId="0" applyNumberFormat="1" applyBorder="1" applyAlignment="1">
      <alignment vertical="center"/>
    </xf>
    <xf numFmtId="10" fontId="0" fillId="0" borderId="1" xfId="3" applyNumberFormat="1" applyFont="1" applyFill="1" applyBorder="1" applyAlignment="1">
      <alignment vertical="center"/>
    </xf>
    <xf numFmtId="176" fontId="0" fillId="0" borderId="1" xfId="0" applyNumberFormat="1" applyBorder="1" applyAlignment="1">
      <alignment vertical="center" wrapText="1"/>
    </xf>
    <xf numFmtId="49" fontId="0" fillId="0" borderId="1" xfId="0" applyNumberFormat="1" applyFont="1" applyBorder="1" applyAlignment="1">
      <alignment horizontal="left" vertical="center" wrapText="1"/>
    </xf>
    <xf numFmtId="49" fontId="2" fillId="5" borderId="1" xfId="0" applyNumberFormat="1" applyFont="1" applyFill="1" applyBorder="1" applyAlignment="1">
      <alignment horizontal="left" vertical="center"/>
    </xf>
    <xf numFmtId="49" fontId="2" fillId="5" borderId="1" xfId="0" applyNumberFormat="1" applyFont="1" applyFill="1" applyBorder="1" applyAlignment="1">
      <alignment horizontal="left" vertical="center" wrapText="1"/>
    </xf>
    <xf numFmtId="49" fontId="2" fillId="5" borderId="1" xfId="0" applyNumberFormat="1" applyFont="1" applyFill="1" applyBorder="1" applyAlignment="1">
      <alignment horizontal="center" vertical="center" wrapText="1"/>
    </xf>
    <xf numFmtId="177" fontId="4" fillId="5" borderId="1" xfId="0" applyNumberFormat="1" applyFont="1" applyFill="1" applyBorder="1" applyAlignment="1">
      <alignment horizontal="center" vertical="center" wrapText="1"/>
    </xf>
    <xf numFmtId="177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/>
    </xf>
    <xf numFmtId="177" fontId="2" fillId="5" borderId="1" xfId="0" applyNumberFormat="1" applyFont="1" applyFill="1" applyBorder="1" applyAlignment="1">
      <alignment horizontal="center" vertical="center"/>
    </xf>
    <xf numFmtId="9" fontId="2" fillId="5" borderId="1" xfId="3" applyFont="1" applyFill="1" applyBorder="1" applyAlignment="1">
      <alignment horizontal="center" vertical="center"/>
    </xf>
    <xf numFmtId="49" fontId="2" fillId="5" borderId="2" xfId="0" applyNumberFormat="1" applyFont="1" applyFill="1" applyBorder="1" applyAlignment="1">
      <alignment horizontal="left" vertical="center"/>
    </xf>
    <xf numFmtId="177" fontId="0" fillId="0" borderId="0" xfId="0" applyNumberFormat="1" applyAlignment="1">
      <alignment horizontal="left" vertical="center"/>
    </xf>
    <xf numFmtId="177" fontId="0" fillId="0" borderId="0" xfId="0" applyNumberFormat="1" applyAlignment="1">
      <alignment horizontal="center" vertical="center"/>
    </xf>
    <xf numFmtId="177" fontId="0" fillId="3" borderId="0" xfId="0" applyNumberFormat="1" applyFill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177" fontId="2" fillId="5" borderId="1" xfId="0" applyNumberFormat="1" applyFont="1" applyFill="1" applyBorder="1" applyAlignment="1">
      <alignment vertical="center" wrapText="1"/>
    </xf>
    <xf numFmtId="10" fontId="2" fillId="5" borderId="1" xfId="3" applyNumberFormat="1" applyFont="1" applyFill="1" applyBorder="1" applyAlignment="1">
      <alignment vertical="center"/>
    </xf>
    <xf numFmtId="176" fontId="2" fillId="5" borderId="1" xfId="0" applyNumberFormat="1" applyFont="1" applyFill="1" applyBorder="1" applyAlignment="1">
      <alignment vertical="center" wrapText="1"/>
    </xf>
    <xf numFmtId="177" fontId="2" fillId="5" borderId="1" xfId="3" applyNumberFormat="1" applyFont="1" applyFill="1" applyBorder="1" applyAlignment="1">
      <alignment horizontal="right" vertical="center"/>
    </xf>
    <xf numFmtId="9" fontId="2" fillId="5" borderId="1" xfId="3" applyFont="1" applyFill="1" applyBorder="1" applyAlignment="1">
      <alignment vertical="center" wrapText="1"/>
    </xf>
    <xf numFmtId="178" fontId="2" fillId="5" borderId="1" xfId="0" applyNumberFormat="1" applyFont="1" applyFill="1" applyBorder="1" applyAlignment="1">
      <alignment vertical="center" wrapText="1"/>
    </xf>
    <xf numFmtId="177" fontId="2" fillId="5" borderId="1" xfId="0" applyNumberFormat="1" applyFont="1" applyFill="1" applyBorder="1" applyAlignment="1">
      <alignment horizontal="right" vertical="center"/>
    </xf>
    <xf numFmtId="177" fontId="2" fillId="0" borderId="0" xfId="0" applyNumberFormat="1" applyFont="1" applyAlignment="1">
      <alignment horizontal="right" vertical="center"/>
    </xf>
    <xf numFmtId="177" fontId="0" fillId="0" borderId="0" xfId="0" applyNumberFormat="1" applyAlignment="1">
      <alignment vertical="center" wrapText="1"/>
    </xf>
    <xf numFmtId="179" fontId="0" fillId="0" borderId="0" xfId="0" applyNumberFormat="1" applyAlignment="1">
      <alignment vertical="center"/>
    </xf>
    <xf numFmtId="0" fontId="6" fillId="0" borderId="0" xfId="0" applyFont="1"/>
    <xf numFmtId="0" fontId="0" fillId="0" borderId="0" xfId="0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vertical="center"/>
    </xf>
    <xf numFmtId="0" fontId="10" fillId="6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center" vertical="center"/>
    </xf>
    <xf numFmtId="0" fontId="11" fillId="7" borderId="5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right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10" fontId="2" fillId="0" borderId="1" xfId="3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77" fontId="0" fillId="0" borderId="1" xfId="0" applyNumberFormat="1" applyBorder="1" applyAlignment="1">
      <alignment vertical="center" wrapText="1"/>
    </xf>
    <xf numFmtId="180" fontId="0" fillId="0" borderId="5" xfId="0" applyNumberFormat="1" applyBorder="1" applyAlignment="1">
      <alignment horizontal="center" vertical="center" wrapText="1"/>
    </xf>
    <xf numFmtId="177" fontId="0" fillId="0" borderId="5" xfId="0" applyNumberFormat="1" applyBorder="1" applyAlignment="1">
      <alignment horizontal="center" vertical="center" wrapText="1"/>
    </xf>
    <xf numFmtId="10" fontId="0" fillId="0" borderId="1" xfId="3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vertical="center" wrapText="1"/>
    </xf>
    <xf numFmtId="180" fontId="0" fillId="0" borderId="7" xfId="0" applyNumberFormat="1" applyBorder="1" applyAlignment="1">
      <alignment horizontal="center" vertical="center" wrapText="1"/>
    </xf>
    <xf numFmtId="177" fontId="0" fillId="0" borderId="7" xfId="0" applyNumberFormat="1" applyBorder="1" applyAlignment="1">
      <alignment horizontal="center" vertical="center" wrapText="1"/>
    </xf>
    <xf numFmtId="180" fontId="0" fillId="0" borderId="1" xfId="0" applyNumberForma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  <xf numFmtId="180" fontId="0" fillId="0" borderId="1" xfId="0" applyNumberFormat="1" applyBorder="1" applyAlignment="1">
      <alignment vertical="center" wrapText="1"/>
    </xf>
    <xf numFmtId="10" fontId="0" fillId="0" borderId="1" xfId="3" applyNumberFormat="1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77" fontId="7" fillId="0" borderId="0" xfId="0" applyNumberFormat="1" applyFont="1" applyAlignment="1">
      <alignment horizontal="center" vertical="center" wrapText="1"/>
    </xf>
    <xf numFmtId="178" fontId="7" fillId="0" borderId="0" xfId="0" applyNumberFormat="1" applyFont="1" applyAlignment="1">
      <alignment horizontal="center" vertical="center" wrapText="1"/>
    </xf>
    <xf numFmtId="181" fontId="7" fillId="0" borderId="0" xfId="0" applyNumberFormat="1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24"/>
  <sheetViews>
    <sheetView workbookViewId="0">
      <selection activeCell="B3" sqref="B3:I3"/>
    </sheetView>
  </sheetViews>
  <sheetFormatPr defaultColWidth="9" defaultRowHeight="13.5"/>
  <cols>
    <col min="1" max="1" width="20.375" customWidth="1"/>
    <col min="2" max="2" width="35.875" customWidth="1"/>
    <col min="3" max="4" width="17.25" customWidth="1"/>
    <col min="5" max="5" width="13.75" customWidth="1"/>
    <col min="6" max="8" width="17" customWidth="1"/>
    <col min="9" max="9" width="11.375" customWidth="1"/>
    <col min="10" max="10" width="11.25" customWidth="1"/>
    <col min="11" max="12" width="11.25" style="40" customWidth="1"/>
    <col min="13" max="13" width="12.75" customWidth="1"/>
    <col min="14" max="14" width="11.5"/>
    <col min="15" max="15" width="10.25" customWidth="1"/>
  </cols>
  <sheetData>
    <row r="1" s="94" customFormat="1" ht="36" customHeight="1" spans="1:9">
      <c r="A1" s="97" t="s">
        <v>0</v>
      </c>
      <c r="B1" s="97"/>
      <c r="C1" s="97"/>
      <c r="D1" s="97"/>
      <c r="E1" s="97"/>
      <c r="F1" s="97"/>
      <c r="G1" s="97"/>
      <c r="H1" s="97"/>
      <c r="I1" s="97"/>
    </row>
    <row r="2" s="94" customFormat="1" ht="33.75" customHeight="1" spans="1:9">
      <c r="A2" s="98" t="s">
        <v>1</v>
      </c>
      <c r="B2" s="98"/>
      <c r="C2" s="98"/>
      <c r="D2" s="98"/>
      <c r="E2" s="98"/>
      <c r="F2" s="98"/>
      <c r="G2" s="98"/>
      <c r="H2" s="98"/>
      <c r="I2" s="98"/>
    </row>
    <row r="3" s="94" customFormat="1" ht="30" customHeight="1" spans="1:9">
      <c r="A3" s="99" t="s">
        <v>2</v>
      </c>
      <c r="B3" s="100" t="s">
        <v>3</v>
      </c>
      <c r="C3" s="100"/>
      <c r="D3" s="100"/>
      <c r="E3" s="100"/>
      <c r="F3" s="100"/>
      <c r="G3" s="100"/>
      <c r="H3" s="100"/>
      <c r="I3" s="100"/>
    </row>
    <row r="4" s="94" customFormat="1" ht="32.1" customHeight="1" spans="1:9">
      <c r="A4" s="99" t="s">
        <v>4</v>
      </c>
      <c r="B4" s="101"/>
      <c r="C4" s="101"/>
      <c r="D4" s="101"/>
      <c r="E4" s="101"/>
      <c r="F4" s="101"/>
      <c r="G4" s="101"/>
      <c r="H4" s="101"/>
      <c r="I4" s="101"/>
    </row>
    <row r="5" s="94" customFormat="1" ht="30" customHeight="1" spans="1:9">
      <c r="A5" s="102" t="s">
        <v>5</v>
      </c>
      <c r="B5" s="103" t="s">
        <v>6</v>
      </c>
      <c r="C5" s="103"/>
      <c r="D5" s="103"/>
      <c r="E5" s="103"/>
      <c r="F5" s="103"/>
      <c r="G5" s="103"/>
      <c r="H5" s="103"/>
      <c r="I5" s="103"/>
    </row>
    <row r="6" s="94" customFormat="1" ht="30" customHeight="1" spans="1:9">
      <c r="A6" s="102" t="s">
        <v>7</v>
      </c>
      <c r="B6" s="104" t="s">
        <v>8</v>
      </c>
      <c r="C6" s="104"/>
      <c r="D6" s="104"/>
      <c r="E6" s="104"/>
      <c r="F6" s="104"/>
      <c r="G6" s="104"/>
      <c r="H6" s="104"/>
      <c r="I6" s="104"/>
    </row>
    <row r="7" s="94" customFormat="1" ht="20.25" spans="1:9">
      <c r="A7" s="105" t="s">
        <v>9</v>
      </c>
      <c r="B7" s="105"/>
      <c r="C7" s="105"/>
      <c r="D7" s="105"/>
      <c r="E7" s="105"/>
      <c r="F7" s="105"/>
      <c r="G7" s="105"/>
      <c r="H7" s="105"/>
      <c r="I7" s="105"/>
    </row>
    <row r="8" s="95" customFormat="1" ht="27.95" customHeight="1" spans="1:12">
      <c r="A8" s="106" t="s">
        <v>10</v>
      </c>
      <c r="B8" s="107" t="s">
        <v>11</v>
      </c>
      <c r="C8" s="107" t="s">
        <v>12</v>
      </c>
      <c r="D8" s="107" t="s">
        <v>13</v>
      </c>
      <c r="E8" s="108" t="s">
        <v>14</v>
      </c>
      <c r="F8" s="109"/>
      <c r="G8" s="107" t="s">
        <v>15</v>
      </c>
      <c r="H8" s="107" t="s">
        <v>16</v>
      </c>
      <c r="I8" s="107" t="s">
        <v>17</v>
      </c>
      <c r="K8" s="134"/>
      <c r="L8" s="134"/>
    </row>
    <row r="9" s="96" customFormat="1" ht="27" customHeight="1" spans="1:9">
      <c r="A9" s="110"/>
      <c r="B9" s="111"/>
      <c r="C9" s="111"/>
      <c r="D9" s="111"/>
      <c r="E9" s="112" t="s">
        <v>18</v>
      </c>
      <c r="F9" s="112" t="s">
        <v>19</v>
      </c>
      <c r="G9" s="111"/>
      <c r="H9" s="111"/>
      <c r="I9" s="111"/>
    </row>
    <row r="10" s="96" customFormat="1" ht="42" customHeight="1" spans="1:9">
      <c r="A10" s="113" t="s">
        <v>20</v>
      </c>
      <c r="B10" s="113" t="s">
        <v>21</v>
      </c>
      <c r="C10" s="114">
        <f>SUM(C11:C18)</f>
        <v>5840422.60852</v>
      </c>
      <c r="D10" s="114">
        <f>SUM(D11:D18)</f>
        <v>4869003.45914385</v>
      </c>
      <c r="E10" s="113" t="s">
        <v>22</v>
      </c>
      <c r="F10" s="115">
        <f>SUM(F11:F18)</f>
        <v>4386766</v>
      </c>
      <c r="G10" s="115">
        <f>SUM(G11:G18)</f>
        <v>482236.729143853</v>
      </c>
      <c r="H10" s="116">
        <f>SUM(H11:H18)</f>
        <v>1</v>
      </c>
      <c r="I10" s="135"/>
    </row>
    <row r="11" s="96" customFormat="1" ht="30" customHeight="1" spans="1:9">
      <c r="A11" s="117">
        <v>1</v>
      </c>
      <c r="B11" s="118" t="str">
        <f>工程项目人工、材料、机械单价分析表!C6</f>
        <v>龙威村建筑工程</v>
      </c>
      <c r="C11" s="119">
        <f>工程项目人工、材料、机械单价分析表!M6</f>
        <v>4475484.31974312</v>
      </c>
      <c r="D11" s="119">
        <f>工程项目人工、材料、机械单价分析表!K6</f>
        <v>3452254.67</v>
      </c>
      <c r="E11" s="120" t="s">
        <v>23</v>
      </c>
      <c r="F11" s="121">
        <f>工程项目人工、材料、机械单价分析表!G293</f>
        <v>1097601</v>
      </c>
      <c r="G11" s="121">
        <f>F11*0.03</f>
        <v>32928.03</v>
      </c>
      <c r="H11" s="122">
        <f>(F11+G11)/$C$20</f>
        <v>0.232189031900335</v>
      </c>
      <c r="I11" s="136" t="s">
        <v>24</v>
      </c>
    </row>
    <row r="12" s="96" customFormat="1" ht="30" customHeight="1" spans="1:9">
      <c r="A12" s="117">
        <v>2</v>
      </c>
      <c r="B12" s="123" t="str">
        <f>工程项目人工、材料、机械单价分析表!C265</f>
        <v>龙威村机电设备及安装工程</v>
      </c>
      <c r="C12" s="119">
        <f>工程项目人工、材料、机械单价分析表!M265</f>
        <v>34291.0091743119</v>
      </c>
      <c r="D12" s="119">
        <f>工程项目人工、材料、机械单价分析表!K265</f>
        <v>33711.81</v>
      </c>
      <c r="E12" s="124"/>
      <c r="F12" s="125"/>
      <c r="G12" s="125"/>
      <c r="H12" s="122"/>
      <c r="I12" s="137"/>
    </row>
    <row r="13" s="96" customFormat="1" ht="30" customHeight="1" spans="1:9">
      <c r="A13" s="117">
        <v>3</v>
      </c>
      <c r="B13" s="123" t="str">
        <f>工程项目人工、材料、机械单价分析表!C285</f>
        <v>龙威村金属结构设备及安装工程</v>
      </c>
      <c r="C13" s="119">
        <f>工程项目人工、材料、机械单价分析表!M285</f>
        <v>848410.550458716</v>
      </c>
      <c r="D13" s="119">
        <f>工程项目人工、材料、机械单价分析表!K285</f>
        <v>900800.25</v>
      </c>
      <c r="E13" s="120" t="s">
        <v>25</v>
      </c>
      <c r="F13" s="121">
        <f>工程项目人工、材料、机械单价分析表!H293</f>
        <v>1311538</v>
      </c>
      <c r="G13" s="121">
        <f>F13*0.03</f>
        <v>39346.14</v>
      </c>
      <c r="H13" s="122">
        <f>(F13+G13)/$C$20</f>
        <v>0.277445755352356</v>
      </c>
      <c r="I13" s="136" t="s">
        <v>24</v>
      </c>
    </row>
    <row r="14" s="96" customFormat="1" ht="30" customHeight="1" spans="1:9">
      <c r="A14" s="117">
        <v>4</v>
      </c>
      <c r="B14" s="118"/>
      <c r="C14" s="119"/>
      <c r="D14" s="119"/>
      <c r="E14" s="124"/>
      <c r="F14" s="125"/>
      <c r="G14" s="125"/>
      <c r="H14" s="122"/>
      <c r="I14" s="137"/>
    </row>
    <row r="15" s="96" customFormat="1" ht="30" customHeight="1" spans="1:9">
      <c r="A15" s="117">
        <v>5</v>
      </c>
      <c r="B15" s="118"/>
      <c r="C15" s="119"/>
      <c r="D15" s="119"/>
      <c r="E15" s="126" t="s">
        <v>26</v>
      </c>
      <c r="F15" s="127">
        <f>工程项目人工、材料、机械单价分析表!I293</f>
        <v>1977627</v>
      </c>
      <c r="G15" s="127">
        <f>F15*0.13</f>
        <v>257091.51</v>
      </c>
      <c r="H15" s="122">
        <f>(F15+G15)/$C$20</f>
        <v>0.458968424195758</v>
      </c>
      <c r="I15" s="117" t="s">
        <v>27</v>
      </c>
    </row>
    <row r="16" s="96" customFormat="1" ht="30" customHeight="1" spans="1:9">
      <c r="A16" s="117">
        <v>6</v>
      </c>
      <c r="B16" s="118"/>
      <c r="C16" s="119"/>
      <c r="D16" s="119"/>
      <c r="E16" s="126"/>
      <c r="F16" s="127"/>
      <c r="G16" s="127"/>
      <c r="H16" s="122"/>
      <c r="I16" s="117"/>
    </row>
    <row r="17" s="96" customFormat="1" ht="30" customHeight="1" spans="1:9">
      <c r="A17" s="117">
        <v>7</v>
      </c>
      <c r="B17" s="118" t="str">
        <f>工程项目人工、材料、机械单价分析表!C295</f>
        <v>税金</v>
      </c>
      <c r="C17" s="119">
        <f>工程项目人工、材料、机械单价分析表!M295</f>
        <v>482236.729143853</v>
      </c>
      <c r="D17" s="119">
        <f>工程项目人工、材料、机械单价分析表!K295</f>
        <v>329365.68</v>
      </c>
      <c r="E17" s="128"/>
      <c r="F17" s="127"/>
      <c r="G17" s="127"/>
      <c r="H17" s="129"/>
      <c r="I17" s="118"/>
    </row>
    <row r="18" s="96" customFormat="1" ht="30" customHeight="1" spans="1:9">
      <c r="A18" s="117">
        <v>8</v>
      </c>
      <c r="B18" s="118" t="s">
        <v>28</v>
      </c>
      <c r="C18" s="119"/>
      <c r="D18" s="119">
        <f>C17-D17</f>
        <v>152871.049143853</v>
      </c>
      <c r="E18" s="126" t="s">
        <v>28</v>
      </c>
      <c r="F18" s="127"/>
      <c r="G18" s="127">
        <f>D18</f>
        <v>152871.049143853</v>
      </c>
      <c r="H18" s="122">
        <f>(G18)/$C$20</f>
        <v>0.0313967885515507</v>
      </c>
      <c r="I18" s="118"/>
    </row>
    <row r="19" s="96" customFormat="1" ht="30" customHeight="1" spans="1:12">
      <c r="A19" s="113" t="s">
        <v>29</v>
      </c>
      <c r="B19" s="130" t="s">
        <v>7</v>
      </c>
      <c r="C19" s="115">
        <f>C10</f>
        <v>5840422.60852</v>
      </c>
      <c r="D19" s="115"/>
      <c r="E19" s="115"/>
      <c r="F19" s="115"/>
      <c r="G19" s="115"/>
      <c r="H19" s="115"/>
      <c r="I19" s="118"/>
      <c r="K19" s="138"/>
      <c r="L19" s="138"/>
    </row>
    <row r="20" s="96" customFormat="1" ht="30" customHeight="1" spans="1:9">
      <c r="A20" s="113" t="s">
        <v>30</v>
      </c>
      <c r="B20" s="130" t="s">
        <v>31</v>
      </c>
      <c r="C20" s="115">
        <f>F10+G10</f>
        <v>4869002.72914385</v>
      </c>
      <c r="D20" s="115"/>
      <c r="E20" s="115"/>
      <c r="F20" s="115"/>
      <c r="G20" s="115"/>
      <c r="H20" s="115"/>
      <c r="I20" s="118"/>
    </row>
    <row r="21" s="96" customFormat="1" ht="30" customHeight="1" spans="1:9">
      <c r="A21" s="113" t="s">
        <v>32</v>
      </c>
      <c r="B21" s="131" t="s">
        <v>33</v>
      </c>
      <c r="C21" s="115">
        <f>C19-C20</f>
        <v>971419.879376144</v>
      </c>
      <c r="D21" s="115"/>
      <c r="E21" s="115"/>
      <c r="F21" s="115"/>
      <c r="G21" s="115"/>
      <c r="H21" s="115"/>
      <c r="I21" s="118"/>
    </row>
    <row r="22" s="96" customFormat="1" ht="30" customHeight="1" spans="1:12">
      <c r="A22" s="113" t="s">
        <v>34</v>
      </c>
      <c r="B22" s="131" t="s">
        <v>35</v>
      </c>
      <c r="C22" s="116">
        <f>C21/C19</f>
        <v>0.166326984276624</v>
      </c>
      <c r="D22" s="116"/>
      <c r="E22" s="116"/>
      <c r="F22" s="116"/>
      <c r="G22" s="116"/>
      <c r="H22" s="116"/>
      <c r="I22" s="118"/>
      <c r="K22" s="139"/>
      <c r="L22" s="140"/>
    </row>
    <row r="23" ht="24.95" customHeight="1" spans="1:9">
      <c r="A23" s="9" t="s">
        <v>36</v>
      </c>
      <c r="B23" s="10"/>
      <c r="C23" s="10"/>
      <c r="D23" s="10"/>
      <c r="E23" s="10"/>
      <c r="F23" s="10"/>
      <c r="G23" s="10"/>
      <c r="H23" s="10"/>
      <c r="I23" s="10"/>
    </row>
    <row r="24" ht="24" customHeight="1" spans="1:9">
      <c r="A24" s="132"/>
      <c r="B24" s="133" t="s">
        <v>37</v>
      </c>
      <c r="C24" s="9"/>
      <c r="D24" s="9"/>
      <c r="E24" s="9"/>
      <c r="F24" s="9"/>
      <c r="G24" s="9"/>
      <c r="H24" s="9"/>
      <c r="I24" s="9"/>
    </row>
  </sheetData>
  <mergeCells count="36">
    <mergeCell ref="A1:I1"/>
    <mergeCell ref="A2:I2"/>
    <mergeCell ref="B3:I3"/>
    <mergeCell ref="B4:I4"/>
    <mergeCell ref="B5:I5"/>
    <mergeCell ref="B6:I6"/>
    <mergeCell ref="A7:I7"/>
    <mergeCell ref="E8:F8"/>
    <mergeCell ref="C19:H19"/>
    <mergeCell ref="C20:H20"/>
    <mergeCell ref="C21:H21"/>
    <mergeCell ref="C22:H22"/>
    <mergeCell ref="B23:I23"/>
    <mergeCell ref="C24:I24"/>
    <mergeCell ref="A8:A9"/>
    <mergeCell ref="B8:B9"/>
    <mergeCell ref="C8:C9"/>
    <mergeCell ref="D8:D9"/>
    <mergeCell ref="E11:E12"/>
    <mergeCell ref="E13:E14"/>
    <mergeCell ref="E15:E17"/>
    <mergeCell ref="F11:F12"/>
    <mergeCell ref="F13:F14"/>
    <mergeCell ref="F15:F17"/>
    <mergeCell ref="G8:G9"/>
    <mergeCell ref="G11:G12"/>
    <mergeCell ref="G13:G14"/>
    <mergeCell ref="G15:G17"/>
    <mergeCell ref="H8:H9"/>
    <mergeCell ref="H11:H12"/>
    <mergeCell ref="H13:H14"/>
    <mergeCell ref="H15:H17"/>
    <mergeCell ref="I8:I9"/>
    <mergeCell ref="I11:I12"/>
    <mergeCell ref="I13:I14"/>
    <mergeCell ref="I15:I17"/>
  </mergeCells>
  <printOptions horizontalCentered="1"/>
  <pageMargins left="0.747916666666667" right="0.747916666666667" top="0.393055555555556" bottom="0.393055555555556" header="0.5" footer="0.5"/>
  <pageSetup paperSize="9" scale="7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outlinePr summaryBelow="0" summaryRight="0"/>
  </sheetPr>
  <dimension ref="A1:P302"/>
  <sheetViews>
    <sheetView topLeftCell="B1" workbookViewId="0">
      <selection activeCell="A1" sqref="A1"/>
    </sheetView>
  </sheetViews>
  <sheetFormatPr defaultColWidth="10.125" defaultRowHeight="21" customHeight="1"/>
  <cols>
    <col min="1" max="1" width="10.125" style="1" hidden="1" customWidth="1"/>
    <col min="2" max="2" width="17.25" style="21" customWidth="1"/>
    <col min="3" max="3" width="32" style="1" customWidth="1"/>
    <col min="4" max="4" width="7.875" style="1" customWidth="1"/>
    <col min="5" max="6" width="12.75" style="22" customWidth="1"/>
    <col min="7" max="7" width="18.625" style="23" customWidth="1"/>
    <col min="8" max="9" width="15.375" style="23" customWidth="1"/>
    <col min="10" max="10" width="11.625" style="24" customWidth="1"/>
    <col min="11" max="11" width="15.375" style="25" customWidth="1"/>
    <col min="12" max="12" width="11.5" style="25" customWidth="1"/>
    <col min="13" max="13" width="17.25" style="25" customWidth="1"/>
    <col min="14" max="14" width="16" style="26" customWidth="1"/>
    <col min="15" max="15" width="11.125" style="25" customWidth="1"/>
    <col min="16" max="16" width="11.875" style="27" customWidth="1"/>
    <col min="17" max="18" width="10.125" style="28" customWidth="1"/>
    <col min="19" max="19" width="11.5" style="28" customWidth="1"/>
    <col min="20" max="24" width="10.125" style="28" customWidth="1"/>
    <col min="25" max="16366" width="10.125" style="1" customWidth="1"/>
    <col min="16367" max="16384" width="10.125" style="1"/>
  </cols>
  <sheetData>
    <row r="1" customHeight="1" spans="2:16">
      <c r="B1" s="29" t="s">
        <v>38</v>
      </c>
      <c r="C1" s="30"/>
      <c r="D1" s="30"/>
      <c r="E1" s="30"/>
      <c r="F1" s="30"/>
      <c r="G1" s="30"/>
      <c r="H1" s="30"/>
      <c r="I1" s="30"/>
      <c r="J1" s="50"/>
      <c r="K1" s="30"/>
      <c r="L1" s="51"/>
      <c r="M1" s="30"/>
      <c r="N1" s="30"/>
      <c r="O1" s="30"/>
      <c r="P1" s="52"/>
    </row>
    <row r="2" customHeight="1" spans="2:16">
      <c r="B2" s="31" t="s">
        <v>39</v>
      </c>
      <c r="C2" s="32"/>
      <c r="D2" s="33" t="str">
        <f>成本分析表汇总表!B3</f>
        <v>四川省内江市隆昌市2024年中央预算内投资高标准农田新建项目-龙威村</v>
      </c>
      <c r="E2" s="34"/>
      <c r="F2" s="34"/>
      <c r="G2" s="34"/>
      <c r="H2" s="34"/>
      <c r="I2" s="34"/>
      <c r="J2" s="53"/>
      <c r="K2" s="54" t="s">
        <v>40</v>
      </c>
      <c r="L2" s="54" t="s">
        <v>41</v>
      </c>
      <c r="M2" s="55" t="s">
        <v>42</v>
      </c>
      <c r="N2" s="56" t="s">
        <v>43</v>
      </c>
      <c r="O2" s="32" t="s">
        <v>6</v>
      </c>
      <c r="P2" s="54" t="s">
        <v>44</v>
      </c>
    </row>
    <row r="3" customHeight="1" spans="2:16">
      <c r="B3" s="31" t="s">
        <v>10</v>
      </c>
      <c r="C3" s="32" t="s">
        <v>45</v>
      </c>
      <c r="D3" s="32" t="s">
        <v>46</v>
      </c>
      <c r="E3" s="35" t="s">
        <v>47</v>
      </c>
      <c r="F3" s="36" t="s">
        <v>48</v>
      </c>
      <c r="G3" s="37" t="s">
        <v>49</v>
      </c>
      <c r="H3" s="37"/>
      <c r="I3" s="37"/>
      <c r="J3" s="55" t="s">
        <v>50</v>
      </c>
      <c r="K3" s="54"/>
      <c r="L3" s="54"/>
      <c r="M3" s="57"/>
      <c r="N3" s="56" t="s">
        <v>51</v>
      </c>
      <c r="O3" s="54" t="s">
        <v>52</v>
      </c>
      <c r="P3" s="54" t="s">
        <v>53</v>
      </c>
    </row>
    <row r="4" customHeight="1" spans="2:16">
      <c r="B4" s="31"/>
      <c r="C4" s="32"/>
      <c r="D4" s="32"/>
      <c r="E4" s="35"/>
      <c r="F4" s="38"/>
      <c r="G4" s="39" t="s">
        <v>23</v>
      </c>
      <c r="H4" s="39" t="s">
        <v>25</v>
      </c>
      <c r="I4" s="39" t="s">
        <v>26</v>
      </c>
      <c r="J4" s="58"/>
      <c r="K4" s="54"/>
      <c r="L4" s="54"/>
      <c r="M4" s="59"/>
      <c r="N4" s="56"/>
      <c r="O4" s="54"/>
      <c r="P4" s="54"/>
    </row>
    <row r="5" customHeight="1" spans="2:16">
      <c r="B5" s="31"/>
      <c r="C5" s="32"/>
      <c r="D5" s="32"/>
      <c r="E5" s="35"/>
      <c r="F5" s="38"/>
      <c r="G5" s="39"/>
      <c r="H5" s="39"/>
      <c r="I5" s="39"/>
      <c r="J5" s="58"/>
      <c r="K5" s="54"/>
      <c r="L5" s="54"/>
      <c r="M5" s="59"/>
      <c r="N5" s="56"/>
      <c r="O5" s="54"/>
      <c r="P5" s="54"/>
    </row>
    <row r="6" customHeight="1" spans="1:16">
      <c r="A6" s="40"/>
      <c r="B6" s="41" t="s">
        <v>20</v>
      </c>
      <c r="C6" s="42" t="s">
        <v>54</v>
      </c>
      <c r="D6" s="43"/>
      <c r="E6" s="44"/>
      <c r="F6" s="44" t="s">
        <v>55</v>
      </c>
      <c r="G6" s="44">
        <f>SUMPRODUCT($E$7:$E$264,G7:G264)</f>
        <v>829492.9854</v>
      </c>
      <c r="H6" s="44">
        <f>SUMPRODUCT($E$7:$E$264,H7:H264)</f>
        <v>1311538.32465</v>
      </c>
      <c r="I6" s="44">
        <f>SUMPRODUCT($E$7:$E$264,I7:I264)</f>
        <v>1311223.3272</v>
      </c>
      <c r="J6" s="60"/>
      <c r="K6" s="61">
        <f>SUM(K7:K264)</f>
        <v>3452254.67</v>
      </c>
      <c r="L6" s="61"/>
      <c r="M6" s="61">
        <f>SUM(M7:M264)</f>
        <v>4475484.31974312</v>
      </c>
      <c r="N6" s="61">
        <f>SUM(N7:N264)</f>
        <v>1023229.64974312</v>
      </c>
      <c r="O6" s="62">
        <f>N6/M6</f>
        <v>0.228629926202456</v>
      </c>
      <c r="P6" s="63"/>
    </row>
    <row r="7" customHeight="1" outlineLevel="1" spans="1:16">
      <c r="A7" s="40"/>
      <c r="B7" s="45" t="s">
        <v>56</v>
      </c>
      <c r="C7" s="46" t="s">
        <v>57</v>
      </c>
      <c r="D7" s="47"/>
      <c r="E7" s="48"/>
      <c r="F7" s="48"/>
      <c r="G7" s="49"/>
      <c r="H7" s="49"/>
      <c r="I7" s="49"/>
      <c r="J7" s="64">
        <f t="shared" ref="J7:J28" si="0">SUM(G7:I7)</f>
        <v>0</v>
      </c>
      <c r="K7" s="65">
        <f t="shared" ref="K7:K61" si="1">ROUND(J7*E7,2)</f>
        <v>0</v>
      </c>
      <c r="L7" s="66">
        <f t="shared" ref="L7:L28" si="2">F7-F7/1.09*0.09</f>
        <v>0</v>
      </c>
      <c r="M7" s="66">
        <f t="shared" ref="M7:M28" si="3">L7*E7</f>
        <v>0</v>
      </c>
      <c r="N7" s="67">
        <f t="shared" ref="N7:N28" si="4">M7-K7</f>
        <v>0</v>
      </c>
      <c r="O7" s="68">
        <f t="shared" ref="O7:O28" si="5">N7/$M$6</f>
        <v>0</v>
      </c>
      <c r="P7" s="69"/>
    </row>
    <row r="8" customHeight="1" outlineLevel="2" spans="1:16">
      <c r="A8" s="40"/>
      <c r="B8" s="45" t="s">
        <v>58</v>
      </c>
      <c r="C8" s="46" t="s">
        <v>59</v>
      </c>
      <c r="D8" s="47"/>
      <c r="E8" s="48"/>
      <c r="F8" s="48"/>
      <c r="G8" s="49"/>
      <c r="H8" s="49"/>
      <c r="I8" s="49"/>
      <c r="J8" s="64">
        <f t="shared" si="0"/>
        <v>0</v>
      </c>
      <c r="K8" s="65">
        <f t="shared" si="1"/>
        <v>0</v>
      </c>
      <c r="L8" s="66">
        <f t="shared" si="2"/>
        <v>0</v>
      </c>
      <c r="M8" s="66">
        <f t="shared" si="3"/>
        <v>0</v>
      </c>
      <c r="N8" s="67">
        <f t="shared" si="4"/>
        <v>0</v>
      </c>
      <c r="O8" s="68">
        <f t="shared" si="5"/>
        <v>0</v>
      </c>
      <c r="P8" s="69"/>
    </row>
    <row r="9" customHeight="1" outlineLevel="2" spans="1:16">
      <c r="A9" s="40"/>
      <c r="B9" s="45" t="s">
        <v>60</v>
      </c>
      <c r="C9" s="46" t="s">
        <v>61</v>
      </c>
      <c r="D9" s="47" t="s">
        <v>62</v>
      </c>
      <c r="E9" s="48">
        <v>155.45</v>
      </c>
      <c r="F9" s="48"/>
      <c r="G9" s="49"/>
      <c r="H9" s="49"/>
      <c r="I9" s="49"/>
      <c r="J9" s="64">
        <f t="shared" si="0"/>
        <v>0</v>
      </c>
      <c r="K9" s="65">
        <f t="shared" si="1"/>
        <v>0</v>
      </c>
      <c r="L9" s="66">
        <f t="shared" si="2"/>
        <v>0</v>
      </c>
      <c r="M9" s="66">
        <f t="shared" si="3"/>
        <v>0</v>
      </c>
      <c r="N9" s="67">
        <f t="shared" si="4"/>
        <v>0</v>
      </c>
      <c r="O9" s="68">
        <f t="shared" si="5"/>
        <v>0</v>
      </c>
      <c r="P9" s="69"/>
    </row>
    <row r="10" customHeight="1" outlineLevel="2" spans="1:16">
      <c r="A10" s="40"/>
      <c r="B10" s="45" t="s">
        <v>63</v>
      </c>
      <c r="C10" s="46" t="s">
        <v>64</v>
      </c>
      <c r="D10" s="47" t="s">
        <v>62</v>
      </c>
      <c r="E10" s="48">
        <v>155.45</v>
      </c>
      <c r="F10" s="48"/>
      <c r="G10" s="49"/>
      <c r="H10" s="49"/>
      <c r="I10" s="49"/>
      <c r="J10" s="64">
        <f t="shared" si="0"/>
        <v>0</v>
      </c>
      <c r="K10" s="65">
        <f t="shared" si="1"/>
        <v>0</v>
      </c>
      <c r="L10" s="66">
        <f t="shared" si="2"/>
        <v>0</v>
      </c>
      <c r="M10" s="66">
        <f t="shared" si="3"/>
        <v>0</v>
      </c>
      <c r="N10" s="67">
        <f t="shared" si="4"/>
        <v>0</v>
      </c>
      <c r="O10" s="68">
        <f t="shared" si="5"/>
        <v>0</v>
      </c>
      <c r="P10" s="69"/>
    </row>
    <row r="11" customHeight="1" outlineLevel="2" spans="1:16">
      <c r="A11" s="40"/>
      <c r="B11" s="45" t="s">
        <v>65</v>
      </c>
      <c r="C11" s="46" t="s">
        <v>66</v>
      </c>
      <c r="D11" s="47" t="s">
        <v>67</v>
      </c>
      <c r="E11" s="48">
        <v>24867</v>
      </c>
      <c r="F11" s="48">
        <v>4.6</v>
      </c>
      <c r="G11" s="49">
        <v>0.3</v>
      </c>
      <c r="H11" s="49">
        <v>2.95</v>
      </c>
      <c r="I11" s="49"/>
      <c r="J11" s="64">
        <f t="shared" si="0"/>
        <v>3.25</v>
      </c>
      <c r="K11" s="65">
        <f t="shared" si="1"/>
        <v>80817.75</v>
      </c>
      <c r="L11" s="66">
        <f t="shared" si="2"/>
        <v>4.22018348623853</v>
      </c>
      <c r="M11" s="66">
        <f t="shared" si="3"/>
        <v>104943.302752294</v>
      </c>
      <c r="N11" s="67">
        <f t="shared" si="4"/>
        <v>24125.5527522936</v>
      </c>
      <c r="O11" s="68">
        <f t="shared" si="5"/>
        <v>0.00539060155922484</v>
      </c>
      <c r="P11" s="69"/>
    </row>
    <row r="12" customHeight="1" outlineLevel="2" spans="1:16">
      <c r="A12" s="40"/>
      <c r="B12" s="45" t="s">
        <v>68</v>
      </c>
      <c r="C12" s="46" t="s">
        <v>69</v>
      </c>
      <c r="D12" s="47" t="s">
        <v>67</v>
      </c>
      <c r="E12" s="48">
        <v>24867</v>
      </c>
      <c r="F12" s="48">
        <v>4.6</v>
      </c>
      <c r="G12" s="49">
        <v>0.3</v>
      </c>
      <c r="H12" s="49">
        <v>2.95</v>
      </c>
      <c r="I12" s="49"/>
      <c r="J12" s="64">
        <f t="shared" si="0"/>
        <v>3.25</v>
      </c>
      <c r="K12" s="65">
        <f t="shared" si="1"/>
        <v>80817.75</v>
      </c>
      <c r="L12" s="66">
        <f t="shared" si="2"/>
        <v>4.22018348623853</v>
      </c>
      <c r="M12" s="66">
        <f t="shared" si="3"/>
        <v>104943.302752294</v>
      </c>
      <c r="N12" s="67">
        <f t="shared" si="4"/>
        <v>24125.5527522936</v>
      </c>
      <c r="O12" s="68">
        <f t="shared" si="5"/>
        <v>0.00539060155922484</v>
      </c>
      <c r="P12" s="69"/>
    </row>
    <row r="13" customHeight="1" outlineLevel="2" spans="1:16">
      <c r="A13" s="40"/>
      <c r="B13" s="45" t="s">
        <v>70</v>
      </c>
      <c r="C13" s="46" t="s">
        <v>71</v>
      </c>
      <c r="D13" s="47" t="s">
        <v>67</v>
      </c>
      <c r="E13" s="48">
        <v>8287</v>
      </c>
      <c r="F13" s="48">
        <v>5.05</v>
      </c>
      <c r="G13" s="49"/>
      <c r="H13" s="49">
        <v>4</v>
      </c>
      <c r="I13" s="49"/>
      <c r="J13" s="64">
        <f t="shared" si="0"/>
        <v>4</v>
      </c>
      <c r="K13" s="65">
        <f t="shared" si="1"/>
        <v>33148</v>
      </c>
      <c r="L13" s="66">
        <f t="shared" si="2"/>
        <v>4.63302752293578</v>
      </c>
      <c r="M13" s="66">
        <f t="shared" si="3"/>
        <v>38393.8990825688</v>
      </c>
      <c r="N13" s="67">
        <f t="shared" si="4"/>
        <v>5245.8990825688</v>
      </c>
      <c r="O13" s="68">
        <f t="shared" si="5"/>
        <v>0.00117214109307167</v>
      </c>
      <c r="P13" s="69"/>
    </row>
    <row r="14" customHeight="1" outlineLevel="2" spans="1:16">
      <c r="A14" s="40"/>
      <c r="B14" s="45" t="s">
        <v>72</v>
      </c>
      <c r="C14" s="46" t="s">
        <v>73</v>
      </c>
      <c r="D14" s="47" t="s">
        <v>67</v>
      </c>
      <c r="E14" s="48">
        <v>32122</v>
      </c>
      <c r="F14" s="48">
        <v>3.63</v>
      </c>
      <c r="G14" s="49">
        <v>0.65</v>
      </c>
      <c r="H14" s="49">
        <v>1.05</v>
      </c>
      <c r="I14" s="49"/>
      <c r="J14" s="64">
        <f t="shared" si="0"/>
        <v>1.7</v>
      </c>
      <c r="K14" s="65">
        <f t="shared" si="1"/>
        <v>54607.4</v>
      </c>
      <c r="L14" s="66">
        <f t="shared" si="2"/>
        <v>3.3302752293578</v>
      </c>
      <c r="M14" s="66">
        <f t="shared" si="3"/>
        <v>106975.100917431</v>
      </c>
      <c r="N14" s="67">
        <f t="shared" si="4"/>
        <v>52367.7009174312</v>
      </c>
      <c r="O14" s="68">
        <f t="shared" si="5"/>
        <v>0.0117010131588255</v>
      </c>
      <c r="P14" s="69"/>
    </row>
    <row r="15" customHeight="1" outlineLevel="2" spans="1:16">
      <c r="A15" s="40"/>
      <c r="B15" s="45" t="s">
        <v>74</v>
      </c>
      <c r="C15" s="46" t="s">
        <v>75</v>
      </c>
      <c r="D15" s="47" t="s">
        <v>67</v>
      </c>
      <c r="E15" s="48">
        <v>32122</v>
      </c>
      <c r="F15" s="48">
        <v>4.66</v>
      </c>
      <c r="G15" s="49">
        <v>0.3</v>
      </c>
      <c r="H15" s="49">
        <v>1.05</v>
      </c>
      <c r="I15" s="49"/>
      <c r="J15" s="64">
        <f t="shared" si="0"/>
        <v>1.35</v>
      </c>
      <c r="K15" s="65">
        <f t="shared" si="1"/>
        <v>43364.7</v>
      </c>
      <c r="L15" s="66">
        <f t="shared" si="2"/>
        <v>4.27522935779817</v>
      </c>
      <c r="M15" s="66">
        <f t="shared" si="3"/>
        <v>137328.917431193</v>
      </c>
      <c r="N15" s="67">
        <f t="shared" si="4"/>
        <v>93964.2174311927</v>
      </c>
      <c r="O15" s="68">
        <f t="shared" si="5"/>
        <v>0.020995318208731</v>
      </c>
      <c r="P15" s="69"/>
    </row>
    <row r="16" customHeight="1" outlineLevel="2" spans="1:16">
      <c r="A16" s="40"/>
      <c r="B16" s="45" t="s">
        <v>76</v>
      </c>
      <c r="C16" s="46" t="s">
        <v>77</v>
      </c>
      <c r="D16" s="47" t="s">
        <v>78</v>
      </c>
      <c r="E16" s="48">
        <v>10.36</v>
      </c>
      <c r="F16" s="48">
        <v>1567.45</v>
      </c>
      <c r="G16" s="49">
        <v>350</v>
      </c>
      <c r="H16" s="49">
        <v>2000</v>
      </c>
      <c r="I16" s="49"/>
      <c r="J16" s="64">
        <f t="shared" si="0"/>
        <v>2350</v>
      </c>
      <c r="K16" s="65">
        <f t="shared" si="1"/>
        <v>24346</v>
      </c>
      <c r="L16" s="66">
        <f t="shared" si="2"/>
        <v>1438.02752293578</v>
      </c>
      <c r="M16" s="66">
        <f t="shared" si="3"/>
        <v>14897.9651376147</v>
      </c>
      <c r="N16" s="67">
        <f t="shared" si="4"/>
        <v>-9448.03486238532</v>
      </c>
      <c r="O16" s="68">
        <f t="shared" si="5"/>
        <v>-0.00211106423068143</v>
      </c>
      <c r="P16" s="69"/>
    </row>
    <row r="17" customHeight="1" outlineLevel="2" spans="1:16">
      <c r="A17" s="40"/>
      <c r="B17" s="45" t="s">
        <v>79</v>
      </c>
      <c r="C17" s="46" t="s">
        <v>80</v>
      </c>
      <c r="D17" s="47" t="s">
        <v>81</v>
      </c>
      <c r="E17" s="48">
        <v>2331.75</v>
      </c>
      <c r="F17" s="48"/>
      <c r="G17" s="49"/>
      <c r="H17" s="49"/>
      <c r="I17" s="49"/>
      <c r="J17" s="64">
        <f t="shared" si="0"/>
        <v>0</v>
      </c>
      <c r="K17" s="65">
        <f t="shared" si="1"/>
        <v>0</v>
      </c>
      <c r="L17" s="66">
        <f t="shared" si="2"/>
        <v>0</v>
      </c>
      <c r="M17" s="66">
        <f t="shared" si="3"/>
        <v>0</v>
      </c>
      <c r="N17" s="67">
        <f t="shared" si="4"/>
        <v>0</v>
      </c>
      <c r="O17" s="68">
        <f t="shared" si="5"/>
        <v>0</v>
      </c>
      <c r="P17" s="69"/>
    </row>
    <row r="18" customHeight="1" outlineLevel="2" spans="1:16">
      <c r="A18" s="40"/>
      <c r="B18" s="45" t="s">
        <v>82</v>
      </c>
      <c r="C18" s="46" t="s">
        <v>83</v>
      </c>
      <c r="D18" s="47" t="s">
        <v>67</v>
      </c>
      <c r="E18" s="48">
        <v>1515.64</v>
      </c>
      <c r="F18" s="48">
        <v>2.33</v>
      </c>
      <c r="G18" s="49">
        <v>1.25</v>
      </c>
      <c r="H18" s="49">
        <v>1.05</v>
      </c>
      <c r="I18" s="49"/>
      <c r="J18" s="64">
        <f t="shared" si="0"/>
        <v>2.3</v>
      </c>
      <c r="K18" s="65">
        <f t="shared" si="1"/>
        <v>3485.97</v>
      </c>
      <c r="L18" s="66">
        <f t="shared" si="2"/>
        <v>2.13761467889908</v>
      </c>
      <c r="M18" s="66">
        <f t="shared" si="3"/>
        <v>3239.85431192661</v>
      </c>
      <c r="N18" s="67">
        <f t="shared" si="4"/>
        <v>-246.115688073394</v>
      </c>
      <c r="O18" s="68">
        <f t="shared" si="5"/>
        <v>-5.49919674587353e-5</v>
      </c>
      <c r="P18" s="69"/>
    </row>
    <row r="19" customHeight="1" outlineLevel="2" spans="1:16">
      <c r="A19" s="40"/>
      <c r="B19" s="45" t="s">
        <v>84</v>
      </c>
      <c r="C19" s="46" t="s">
        <v>85</v>
      </c>
      <c r="D19" s="47" t="s">
        <v>81</v>
      </c>
      <c r="E19" s="48">
        <v>1865.4</v>
      </c>
      <c r="F19" s="48"/>
      <c r="G19" s="49"/>
      <c r="H19" s="49"/>
      <c r="I19" s="49"/>
      <c r="J19" s="64">
        <f t="shared" si="0"/>
        <v>0</v>
      </c>
      <c r="K19" s="65">
        <f t="shared" si="1"/>
        <v>0</v>
      </c>
      <c r="L19" s="66">
        <f t="shared" si="2"/>
        <v>0</v>
      </c>
      <c r="M19" s="66">
        <f t="shared" si="3"/>
        <v>0</v>
      </c>
      <c r="N19" s="67">
        <f t="shared" si="4"/>
        <v>0</v>
      </c>
      <c r="O19" s="68">
        <f t="shared" si="5"/>
        <v>0</v>
      </c>
      <c r="P19" s="69"/>
    </row>
    <row r="20" customHeight="1" outlineLevel="2" spans="1:16">
      <c r="A20" s="40"/>
      <c r="B20" s="45" t="s">
        <v>86</v>
      </c>
      <c r="C20" s="46" t="s">
        <v>87</v>
      </c>
      <c r="D20" s="47" t="s">
        <v>67</v>
      </c>
      <c r="E20" s="48">
        <v>3820.53</v>
      </c>
      <c r="F20" s="48">
        <v>31.7</v>
      </c>
      <c r="G20" s="49">
        <v>0.5</v>
      </c>
      <c r="H20" s="49">
        <v>1.2</v>
      </c>
      <c r="I20" s="49"/>
      <c r="J20" s="64">
        <f t="shared" si="0"/>
        <v>1.7</v>
      </c>
      <c r="K20" s="65">
        <f t="shared" si="1"/>
        <v>6494.9</v>
      </c>
      <c r="L20" s="66">
        <f t="shared" si="2"/>
        <v>29.0825688073394</v>
      </c>
      <c r="M20" s="66">
        <f t="shared" si="3"/>
        <v>111110.826605505</v>
      </c>
      <c r="N20" s="67">
        <f t="shared" si="4"/>
        <v>104615.926605505</v>
      </c>
      <c r="O20" s="68">
        <f t="shared" si="5"/>
        <v>0.0233753308315712</v>
      </c>
      <c r="P20" s="69"/>
    </row>
    <row r="21" customHeight="1" outlineLevel="2" spans="1:16">
      <c r="A21" s="40"/>
      <c r="B21" s="45" t="s">
        <v>88</v>
      </c>
      <c r="C21" s="46" t="s">
        <v>89</v>
      </c>
      <c r="D21" s="47" t="s">
        <v>90</v>
      </c>
      <c r="E21" s="48">
        <v>87</v>
      </c>
      <c r="F21" s="48"/>
      <c r="G21" s="49"/>
      <c r="H21" s="49"/>
      <c r="I21" s="49"/>
      <c r="J21" s="64">
        <f t="shared" si="0"/>
        <v>0</v>
      </c>
      <c r="K21" s="65">
        <f t="shared" si="1"/>
        <v>0</v>
      </c>
      <c r="L21" s="66">
        <f t="shared" si="2"/>
        <v>0</v>
      </c>
      <c r="M21" s="66">
        <f t="shared" si="3"/>
        <v>0</v>
      </c>
      <c r="N21" s="67">
        <f t="shared" si="4"/>
        <v>0</v>
      </c>
      <c r="O21" s="68">
        <f t="shared" si="5"/>
        <v>0</v>
      </c>
      <c r="P21" s="69"/>
    </row>
    <row r="22" customHeight="1" outlineLevel="2" spans="1:16">
      <c r="A22" s="40"/>
      <c r="B22" s="45" t="s">
        <v>91</v>
      </c>
      <c r="C22" s="46" t="s">
        <v>92</v>
      </c>
      <c r="D22" s="47" t="s">
        <v>81</v>
      </c>
      <c r="E22" s="48">
        <v>217.5</v>
      </c>
      <c r="F22" s="48">
        <v>41.97</v>
      </c>
      <c r="G22" s="49">
        <v>10</v>
      </c>
      <c r="H22" s="49"/>
      <c r="I22" s="49">
        <v>18.48</v>
      </c>
      <c r="J22" s="64">
        <f t="shared" si="0"/>
        <v>28.48</v>
      </c>
      <c r="K22" s="65">
        <f t="shared" si="1"/>
        <v>6194.4</v>
      </c>
      <c r="L22" s="66">
        <f t="shared" si="2"/>
        <v>38.5045871559633</v>
      </c>
      <c r="M22" s="66">
        <f t="shared" si="3"/>
        <v>8374.74770642202</v>
      </c>
      <c r="N22" s="67">
        <f t="shared" si="4"/>
        <v>2180.34770642202</v>
      </c>
      <c r="O22" s="68">
        <f t="shared" si="5"/>
        <v>0.000487175811744809</v>
      </c>
      <c r="P22" s="69"/>
    </row>
    <row r="23" customHeight="1" outlineLevel="2" spans="1:16">
      <c r="A23" s="40"/>
      <c r="B23" s="45" t="s">
        <v>93</v>
      </c>
      <c r="C23" s="46" t="s">
        <v>94</v>
      </c>
      <c r="D23" s="47" t="s">
        <v>95</v>
      </c>
      <c r="E23" s="48">
        <v>87</v>
      </c>
      <c r="F23" s="48">
        <v>36.3</v>
      </c>
      <c r="G23" s="49">
        <v>5</v>
      </c>
      <c r="H23" s="49"/>
      <c r="I23" s="49">
        <v>27.5</v>
      </c>
      <c r="J23" s="64">
        <f t="shared" si="0"/>
        <v>32.5</v>
      </c>
      <c r="K23" s="65">
        <f t="shared" si="1"/>
        <v>2827.5</v>
      </c>
      <c r="L23" s="66">
        <f t="shared" si="2"/>
        <v>33.302752293578</v>
      </c>
      <c r="M23" s="66">
        <f t="shared" si="3"/>
        <v>2897.33944954128</v>
      </c>
      <c r="N23" s="67">
        <f t="shared" si="4"/>
        <v>69.8394495412845</v>
      </c>
      <c r="O23" s="68">
        <f t="shared" si="5"/>
        <v>1.56048920187688e-5</v>
      </c>
      <c r="P23" s="69"/>
    </row>
    <row r="24" customHeight="1" outlineLevel="2" spans="1:16">
      <c r="A24" s="40"/>
      <c r="B24" s="45" t="s">
        <v>96</v>
      </c>
      <c r="C24" s="46" t="s">
        <v>97</v>
      </c>
      <c r="D24" s="47" t="s">
        <v>95</v>
      </c>
      <c r="E24" s="48">
        <v>87</v>
      </c>
      <c r="F24" s="48">
        <v>38.53</v>
      </c>
      <c r="G24" s="49">
        <v>5</v>
      </c>
      <c r="H24" s="49"/>
      <c r="I24" s="49">
        <v>27.5</v>
      </c>
      <c r="J24" s="64">
        <f t="shared" si="0"/>
        <v>32.5</v>
      </c>
      <c r="K24" s="65">
        <f t="shared" si="1"/>
        <v>2827.5</v>
      </c>
      <c r="L24" s="66">
        <f t="shared" si="2"/>
        <v>35.348623853211</v>
      </c>
      <c r="M24" s="66">
        <f t="shared" si="3"/>
        <v>3075.33027522936</v>
      </c>
      <c r="N24" s="67">
        <f t="shared" si="4"/>
        <v>247.830275229358</v>
      </c>
      <c r="O24" s="68">
        <f t="shared" si="5"/>
        <v>5.53750739637454e-5</v>
      </c>
      <c r="P24" s="69"/>
    </row>
    <row r="25" customHeight="1" outlineLevel="2" spans="1:16">
      <c r="A25" s="40"/>
      <c r="B25" s="45" t="s">
        <v>98</v>
      </c>
      <c r="C25" s="46" t="s">
        <v>99</v>
      </c>
      <c r="D25" s="47" t="s">
        <v>95</v>
      </c>
      <c r="E25" s="48">
        <v>87</v>
      </c>
      <c r="F25" s="48">
        <v>21</v>
      </c>
      <c r="G25" s="49">
        <v>5</v>
      </c>
      <c r="H25" s="49"/>
      <c r="I25" s="49">
        <v>15</v>
      </c>
      <c r="J25" s="64">
        <f t="shared" si="0"/>
        <v>20</v>
      </c>
      <c r="K25" s="65">
        <f t="shared" si="1"/>
        <v>1740</v>
      </c>
      <c r="L25" s="66">
        <f t="shared" si="2"/>
        <v>19.2660550458716</v>
      </c>
      <c r="M25" s="66">
        <f t="shared" si="3"/>
        <v>1676.14678899083</v>
      </c>
      <c r="N25" s="67">
        <f t="shared" si="4"/>
        <v>-63.8532110091742</v>
      </c>
      <c r="O25" s="68">
        <f t="shared" si="5"/>
        <v>-1.42673298457315e-5</v>
      </c>
      <c r="P25" s="69"/>
    </row>
    <row r="26" customHeight="1" outlineLevel="2" spans="1:16">
      <c r="A26" s="40"/>
      <c r="B26" s="45" t="s">
        <v>100</v>
      </c>
      <c r="C26" s="46" t="s">
        <v>101</v>
      </c>
      <c r="D26" s="47" t="s">
        <v>62</v>
      </c>
      <c r="E26" s="48">
        <v>337.39</v>
      </c>
      <c r="F26" s="48"/>
      <c r="G26" s="49"/>
      <c r="H26" s="49"/>
      <c r="I26" s="49"/>
      <c r="J26" s="64">
        <f t="shared" si="0"/>
        <v>0</v>
      </c>
      <c r="K26" s="65">
        <f t="shared" si="1"/>
        <v>0</v>
      </c>
      <c r="L26" s="66">
        <f t="shared" si="2"/>
        <v>0</v>
      </c>
      <c r="M26" s="66">
        <f t="shared" si="3"/>
        <v>0</v>
      </c>
      <c r="N26" s="67">
        <f t="shared" si="4"/>
        <v>0</v>
      </c>
      <c r="O26" s="68">
        <f t="shared" si="5"/>
        <v>0</v>
      </c>
      <c r="P26" s="69"/>
    </row>
    <row r="27" customHeight="1" outlineLevel="2" spans="1:16">
      <c r="A27" s="40"/>
      <c r="B27" s="45" t="s">
        <v>102</v>
      </c>
      <c r="C27" s="46" t="s">
        <v>103</v>
      </c>
      <c r="D27" s="47" t="s">
        <v>62</v>
      </c>
      <c r="E27" s="48">
        <v>337.39</v>
      </c>
      <c r="F27" s="48"/>
      <c r="G27" s="49"/>
      <c r="H27" s="49"/>
      <c r="I27" s="49"/>
      <c r="J27" s="64">
        <f t="shared" si="0"/>
        <v>0</v>
      </c>
      <c r="K27" s="65">
        <f t="shared" si="1"/>
        <v>0</v>
      </c>
      <c r="L27" s="66">
        <f t="shared" si="2"/>
        <v>0</v>
      </c>
      <c r="M27" s="66">
        <f t="shared" si="3"/>
        <v>0</v>
      </c>
      <c r="N27" s="67">
        <f t="shared" si="4"/>
        <v>0</v>
      </c>
      <c r="O27" s="68">
        <f t="shared" si="5"/>
        <v>0</v>
      </c>
      <c r="P27" s="69"/>
    </row>
    <row r="28" customHeight="1" outlineLevel="2" spans="1:16">
      <c r="A28" s="40"/>
      <c r="B28" s="45" t="s">
        <v>104</v>
      </c>
      <c r="C28" s="46" t="s">
        <v>105</v>
      </c>
      <c r="D28" s="47" t="s">
        <v>62</v>
      </c>
      <c r="E28" s="48">
        <v>337.39</v>
      </c>
      <c r="F28" s="48">
        <v>202.96</v>
      </c>
      <c r="G28" s="49">
        <v>50</v>
      </c>
      <c r="H28" s="49">
        <v>217.25</v>
      </c>
      <c r="I28" s="49"/>
      <c r="J28" s="64">
        <f t="shared" si="0"/>
        <v>267.25</v>
      </c>
      <c r="K28" s="65">
        <f t="shared" si="1"/>
        <v>90167.48</v>
      </c>
      <c r="L28" s="66">
        <f t="shared" si="2"/>
        <v>186.201834862385</v>
      </c>
      <c r="M28" s="66">
        <f t="shared" si="3"/>
        <v>62822.6370642202</v>
      </c>
      <c r="N28" s="67">
        <f t="shared" si="4"/>
        <v>-27344.8429357798</v>
      </c>
      <c r="O28" s="68">
        <f t="shared" si="5"/>
        <v>-0.00610991816352724</v>
      </c>
      <c r="P28" s="69"/>
    </row>
    <row r="29" customHeight="1" outlineLevel="2" spans="1:16">
      <c r="A29" s="40"/>
      <c r="B29" s="45" t="s">
        <v>106</v>
      </c>
      <c r="C29" s="46" t="s">
        <v>66</v>
      </c>
      <c r="D29" s="47" t="s">
        <v>67</v>
      </c>
      <c r="E29" s="48">
        <v>56231</v>
      </c>
      <c r="F29" s="48">
        <v>4.6</v>
      </c>
      <c r="G29" s="49">
        <v>0.3</v>
      </c>
      <c r="H29" s="49">
        <v>2.95</v>
      </c>
      <c r="I29" s="49"/>
      <c r="J29" s="64">
        <f t="shared" ref="J29:J92" si="6">SUM(G29:I29)</f>
        <v>3.25</v>
      </c>
      <c r="K29" s="65">
        <f t="shared" si="1"/>
        <v>182750.75</v>
      </c>
      <c r="L29" s="66">
        <f t="shared" ref="L29:L92" si="7">F29-F29/1.09*0.09</f>
        <v>4.22018348623853</v>
      </c>
      <c r="M29" s="66">
        <f t="shared" ref="M29:M92" si="8">L29*E29</f>
        <v>237305.137614679</v>
      </c>
      <c r="N29" s="67">
        <f t="shared" ref="N29:N92" si="9">M29-K29</f>
        <v>54554.3876146789</v>
      </c>
      <c r="O29" s="68">
        <f t="shared" ref="O29:O92" si="10">N29/$M$6</f>
        <v>0.0121896053515411</v>
      </c>
      <c r="P29" s="69"/>
    </row>
    <row r="30" customHeight="1" outlineLevel="2" spans="1:16">
      <c r="A30" s="40"/>
      <c r="B30" s="45" t="s">
        <v>107</v>
      </c>
      <c r="C30" s="46" t="s">
        <v>69</v>
      </c>
      <c r="D30" s="47" t="s">
        <v>67</v>
      </c>
      <c r="E30" s="48">
        <v>56231</v>
      </c>
      <c r="F30" s="48">
        <v>4.6</v>
      </c>
      <c r="G30" s="49">
        <v>0.3</v>
      </c>
      <c r="H30" s="49">
        <v>2.95</v>
      </c>
      <c r="I30" s="49"/>
      <c r="J30" s="64">
        <f t="shared" si="6"/>
        <v>3.25</v>
      </c>
      <c r="K30" s="65">
        <f t="shared" si="1"/>
        <v>182750.75</v>
      </c>
      <c r="L30" s="66">
        <f t="shared" si="7"/>
        <v>4.22018348623853</v>
      </c>
      <c r="M30" s="66">
        <f t="shared" si="8"/>
        <v>237305.137614679</v>
      </c>
      <c r="N30" s="67">
        <f t="shared" si="9"/>
        <v>54554.3876146789</v>
      </c>
      <c r="O30" s="68">
        <f t="shared" si="10"/>
        <v>0.0121896053515411</v>
      </c>
      <c r="P30" s="69"/>
    </row>
    <row r="31" customHeight="1" outlineLevel="2" spans="1:16">
      <c r="A31" s="40"/>
      <c r="B31" s="45" t="s">
        <v>108</v>
      </c>
      <c r="C31" s="46" t="s">
        <v>109</v>
      </c>
      <c r="D31" s="47" t="s">
        <v>67</v>
      </c>
      <c r="E31" s="48">
        <v>92216</v>
      </c>
      <c r="F31" s="48">
        <v>3.55</v>
      </c>
      <c r="G31" s="49">
        <v>0.65</v>
      </c>
      <c r="H31" s="49">
        <v>1.05</v>
      </c>
      <c r="I31" s="49"/>
      <c r="J31" s="64">
        <f t="shared" si="6"/>
        <v>1.7</v>
      </c>
      <c r="K31" s="65">
        <f t="shared" si="1"/>
        <v>156767.2</v>
      </c>
      <c r="L31" s="66">
        <f t="shared" si="7"/>
        <v>3.25688073394495</v>
      </c>
      <c r="M31" s="66">
        <f t="shared" si="8"/>
        <v>300336.513761468</v>
      </c>
      <c r="N31" s="67">
        <f t="shared" si="9"/>
        <v>143569.313761468</v>
      </c>
      <c r="O31" s="68">
        <f t="shared" si="10"/>
        <v>0.0320790563667327</v>
      </c>
      <c r="P31" s="69"/>
    </row>
    <row r="32" customHeight="1" outlineLevel="2" spans="1:16">
      <c r="A32" s="40"/>
      <c r="B32" s="45" t="s">
        <v>110</v>
      </c>
      <c r="C32" s="46" t="s">
        <v>111</v>
      </c>
      <c r="D32" s="47" t="s">
        <v>67</v>
      </c>
      <c r="E32" s="48">
        <v>92216</v>
      </c>
      <c r="F32" s="48">
        <v>4.66</v>
      </c>
      <c r="G32" s="49">
        <v>0.3</v>
      </c>
      <c r="H32" s="49">
        <v>2</v>
      </c>
      <c r="I32" s="49"/>
      <c r="J32" s="64">
        <f t="shared" si="6"/>
        <v>2.3</v>
      </c>
      <c r="K32" s="65">
        <f t="shared" si="1"/>
        <v>212096.8</v>
      </c>
      <c r="L32" s="66">
        <f t="shared" si="7"/>
        <v>4.27522935779817</v>
      </c>
      <c r="M32" s="66">
        <f t="shared" si="8"/>
        <v>394244.550458716</v>
      </c>
      <c r="N32" s="67">
        <f t="shared" si="9"/>
        <v>182147.750458716</v>
      </c>
      <c r="O32" s="68">
        <f t="shared" si="10"/>
        <v>0.0406990031570864</v>
      </c>
      <c r="P32" s="69"/>
    </row>
    <row r="33" customHeight="1" outlineLevel="2" spans="1:16">
      <c r="A33" s="40"/>
      <c r="B33" s="45" t="s">
        <v>112</v>
      </c>
      <c r="C33" s="46" t="s">
        <v>113</v>
      </c>
      <c r="D33" s="47" t="s">
        <v>78</v>
      </c>
      <c r="E33" s="48">
        <v>22.5</v>
      </c>
      <c r="F33" s="48">
        <v>1567.45</v>
      </c>
      <c r="G33" s="49">
        <v>350</v>
      </c>
      <c r="H33" s="49">
        <v>2000</v>
      </c>
      <c r="I33" s="49"/>
      <c r="J33" s="64">
        <f t="shared" si="6"/>
        <v>2350</v>
      </c>
      <c r="K33" s="65">
        <f t="shared" si="1"/>
        <v>52875</v>
      </c>
      <c r="L33" s="66">
        <f t="shared" si="7"/>
        <v>1438.02752293578</v>
      </c>
      <c r="M33" s="66">
        <f t="shared" si="8"/>
        <v>32355.619266055</v>
      </c>
      <c r="N33" s="67">
        <f t="shared" si="9"/>
        <v>-20519.380733945</v>
      </c>
      <c r="O33" s="68">
        <f t="shared" si="10"/>
        <v>-0.00458484026933709</v>
      </c>
      <c r="P33" s="69"/>
    </row>
    <row r="34" customHeight="1" outlineLevel="2" spans="1:16">
      <c r="A34" s="40"/>
      <c r="B34" s="45" t="s">
        <v>114</v>
      </c>
      <c r="C34" s="46" t="s">
        <v>115</v>
      </c>
      <c r="D34" s="47" t="s">
        <v>81</v>
      </c>
      <c r="E34" s="48">
        <v>5060.82</v>
      </c>
      <c r="F34" s="48"/>
      <c r="G34" s="49"/>
      <c r="H34" s="49"/>
      <c r="I34" s="49"/>
      <c r="J34" s="64">
        <f t="shared" si="6"/>
        <v>0</v>
      </c>
      <c r="K34" s="65">
        <f t="shared" si="1"/>
        <v>0</v>
      </c>
      <c r="L34" s="66">
        <f t="shared" si="7"/>
        <v>0</v>
      </c>
      <c r="M34" s="66">
        <f t="shared" si="8"/>
        <v>0</v>
      </c>
      <c r="N34" s="67">
        <f t="shared" si="9"/>
        <v>0</v>
      </c>
      <c r="O34" s="68">
        <f t="shared" si="10"/>
        <v>0</v>
      </c>
      <c r="P34" s="69"/>
    </row>
    <row r="35" customHeight="1" outlineLevel="2" spans="1:16">
      <c r="A35" s="40"/>
      <c r="B35" s="45" t="s">
        <v>116</v>
      </c>
      <c r="C35" s="46" t="s">
        <v>117</v>
      </c>
      <c r="D35" s="47" t="s">
        <v>67</v>
      </c>
      <c r="E35" s="48">
        <v>3289.53</v>
      </c>
      <c r="F35" s="48">
        <v>2.33</v>
      </c>
      <c r="G35" s="49"/>
      <c r="H35" s="49"/>
      <c r="I35" s="49"/>
      <c r="J35" s="64">
        <f t="shared" si="6"/>
        <v>0</v>
      </c>
      <c r="K35" s="65">
        <f t="shared" si="1"/>
        <v>0</v>
      </c>
      <c r="L35" s="66">
        <f t="shared" si="7"/>
        <v>2.13761467889908</v>
      </c>
      <c r="M35" s="66">
        <f t="shared" si="8"/>
        <v>7031.7476146789</v>
      </c>
      <c r="N35" s="67">
        <f t="shared" si="9"/>
        <v>7031.7476146789</v>
      </c>
      <c r="O35" s="68">
        <f t="shared" si="10"/>
        <v>0.00157117020467687</v>
      </c>
      <c r="P35" s="69"/>
    </row>
    <row r="36" customHeight="1" outlineLevel="2" spans="1:16">
      <c r="A36" s="40"/>
      <c r="B36" s="45" t="s">
        <v>118</v>
      </c>
      <c r="C36" s="46" t="s">
        <v>119</v>
      </c>
      <c r="D36" s="47" t="s">
        <v>81</v>
      </c>
      <c r="E36" s="48">
        <v>4048.66</v>
      </c>
      <c r="F36" s="48"/>
      <c r="G36" s="49"/>
      <c r="H36" s="49"/>
      <c r="I36" s="49"/>
      <c r="J36" s="64">
        <f t="shared" si="6"/>
        <v>0</v>
      </c>
      <c r="K36" s="65">
        <f t="shared" si="1"/>
        <v>0</v>
      </c>
      <c r="L36" s="66">
        <f t="shared" si="7"/>
        <v>0</v>
      </c>
      <c r="M36" s="66">
        <f t="shared" si="8"/>
        <v>0</v>
      </c>
      <c r="N36" s="67">
        <f t="shared" si="9"/>
        <v>0</v>
      </c>
      <c r="O36" s="68">
        <f t="shared" si="10"/>
        <v>0</v>
      </c>
      <c r="P36" s="69"/>
    </row>
    <row r="37" customHeight="1" outlineLevel="2" spans="1:16">
      <c r="A37" s="40"/>
      <c r="B37" s="45" t="s">
        <v>120</v>
      </c>
      <c r="C37" s="46" t="s">
        <v>121</v>
      </c>
      <c r="D37" s="47" t="s">
        <v>67</v>
      </c>
      <c r="E37" s="48">
        <v>2641.55</v>
      </c>
      <c r="F37" s="48">
        <v>31.7</v>
      </c>
      <c r="G37" s="49">
        <v>8</v>
      </c>
      <c r="H37" s="49">
        <v>15.24</v>
      </c>
      <c r="I37" s="49"/>
      <c r="J37" s="64">
        <f t="shared" si="6"/>
        <v>23.24</v>
      </c>
      <c r="K37" s="65">
        <f t="shared" si="1"/>
        <v>61389.62</v>
      </c>
      <c r="L37" s="66">
        <f t="shared" si="7"/>
        <v>29.0825688073394</v>
      </c>
      <c r="M37" s="66">
        <f t="shared" si="8"/>
        <v>76823.0596330275</v>
      </c>
      <c r="N37" s="67">
        <f t="shared" si="9"/>
        <v>15433.4396330275</v>
      </c>
      <c r="O37" s="68">
        <f t="shared" si="10"/>
        <v>0.00344844010846928</v>
      </c>
      <c r="P37" s="69"/>
    </row>
    <row r="38" customHeight="1" outlineLevel="2" spans="1:16">
      <c r="A38" s="40"/>
      <c r="B38" s="45" t="s">
        <v>122</v>
      </c>
      <c r="C38" s="46" t="s">
        <v>123</v>
      </c>
      <c r="D38" s="47" t="s">
        <v>67</v>
      </c>
      <c r="E38" s="48">
        <v>202.43</v>
      </c>
      <c r="F38" s="48">
        <v>7.61</v>
      </c>
      <c r="G38" s="49">
        <v>3.25</v>
      </c>
      <c r="H38" s="49">
        <v>3</v>
      </c>
      <c r="I38" s="49"/>
      <c r="J38" s="64">
        <f t="shared" si="6"/>
        <v>6.25</v>
      </c>
      <c r="K38" s="65">
        <f t="shared" si="1"/>
        <v>1265.19</v>
      </c>
      <c r="L38" s="66">
        <f t="shared" si="7"/>
        <v>6.98165137614679</v>
      </c>
      <c r="M38" s="66">
        <f t="shared" si="8"/>
        <v>1413.29568807339</v>
      </c>
      <c r="N38" s="67">
        <f t="shared" si="9"/>
        <v>148.105688073395</v>
      </c>
      <c r="O38" s="68">
        <f t="shared" si="10"/>
        <v>3.30926615964315e-5</v>
      </c>
      <c r="P38" s="69"/>
    </row>
    <row r="39" customHeight="1" outlineLevel="2" spans="1:16">
      <c r="A39" s="40"/>
      <c r="B39" s="45" t="s">
        <v>124</v>
      </c>
      <c r="C39" s="46" t="s">
        <v>125</v>
      </c>
      <c r="D39" s="47" t="s">
        <v>126</v>
      </c>
      <c r="E39" s="48">
        <v>7</v>
      </c>
      <c r="F39" s="48"/>
      <c r="G39" s="49"/>
      <c r="H39" s="49"/>
      <c r="I39" s="49"/>
      <c r="J39" s="64">
        <f t="shared" si="6"/>
        <v>0</v>
      </c>
      <c r="K39" s="65">
        <f t="shared" si="1"/>
        <v>0</v>
      </c>
      <c r="L39" s="66">
        <f t="shared" si="7"/>
        <v>0</v>
      </c>
      <c r="M39" s="66">
        <f t="shared" si="8"/>
        <v>0</v>
      </c>
      <c r="N39" s="67">
        <f t="shared" si="9"/>
        <v>0</v>
      </c>
      <c r="O39" s="68">
        <f t="shared" si="10"/>
        <v>0</v>
      </c>
      <c r="P39" s="69"/>
    </row>
    <row r="40" customHeight="1" outlineLevel="2" spans="1:16">
      <c r="A40" s="40"/>
      <c r="B40" s="45" t="s">
        <v>127</v>
      </c>
      <c r="C40" s="46" t="s">
        <v>128</v>
      </c>
      <c r="D40" s="47" t="s">
        <v>62</v>
      </c>
      <c r="E40" s="48">
        <v>30.89</v>
      </c>
      <c r="F40" s="48"/>
      <c r="G40" s="49"/>
      <c r="H40" s="49"/>
      <c r="I40" s="49"/>
      <c r="J40" s="64">
        <f t="shared" si="6"/>
        <v>0</v>
      </c>
      <c r="K40" s="65">
        <f t="shared" si="1"/>
        <v>0</v>
      </c>
      <c r="L40" s="66">
        <f t="shared" si="7"/>
        <v>0</v>
      </c>
      <c r="M40" s="66">
        <f t="shared" si="8"/>
        <v>0</v>
      </c>
      <c r="N40" s="67">
        <f t="shared" si="9"/>
        <v>0</v>
      </c>
      <c r="O40" s="68">
        <f t="shared" si="10"/>
        <v>0</v>
      </c>
      <c r="P40" s="69"/>
    </row>
    <row r="41" customHeight="1" outlineLevel="2" spans="1:16">
      <c r="A41" s="40"/>
      <c r="B41" s="45" t="s">
        <v>129</v>
      </c>
      <c r="C41" s="46" t="s">
        <v>66</v>
      </c>
      <c r="D41" s="47" t="s">
        <v>67</v>
      </c>
      <c r="E41" s="48">
        <v>1235.6</v>
      </c>
      <c r="F41" s="48">
        <v>4.6</v>
      </c>
      <c r="G41" s="49">
        <v>0.3</v>
      </c>
      <c r="H41" s="49">
        <v>2.95</v>
      </c>
      <c r="I41" s="49"/>
      <c r="J41" s="64">
        <f t="shared" si="6"/>
        <v>3.25</v>
      </c>
      <c r="K41" s="65">
        <f t="shared" si="1"/>
        <v>4015.7</v>
      </c>
      <c r="L41" s="66">
        <f t="shared" si="7"/>
        <v>4.22018348623853</v>
      </c>
      <c r="M41" s="66">
        <f t="shared" si="8"/>
        <v>5214.45871559633</v>
      </c>
      <c r="N41" s="67">
        <f t="shared" si="9"/>
        <v>1198.75871559633</v>
      </c>
      <c r="O41" s="68">
        <f t="shared" si="10"/>
        <v>0.000267850053749073</v>
      </c>
      <c r="P41" s="69"/>
    </row>
    <row r="42" customHeight="1" outlineLevel="2" spans="1:16">
      <c r="A42" s="40"/>
      <c r="B42" s="45" t="s">
        <v>130</v>
      </c>
      <c r="C42" s="46" t="s">
        <v>69</v>
      </c>
      <c r="D42" s="47" t="s">
        <v>67</v>
      </c>
      <c r="E42" s="48">
        <v>1235.6</v>
      </c>
      <c r="F42" s="48">
        <v>4.6</v>
      </c>
      <c r="G42" s="49">
        <v>0.3</v>
      </c>
      <c r="H42" s="49">
        <v>2.95</v>
      </c>
      <c r="I42" s="49"/>
      <c r="J42" s="64">
        <f t="shared" si="6"/>
        <v>3.25</v>
      </c>
      <c r="K42" s="65">
        <f t="shared" si="1"/>
        <v>4015.7</v>
      </c>
      <c r="L42" s="66">
        <f t="shared" si="7"/>
        <v>4.22018348623853</v>
      </c>
      <c r="M42" s="66">
        <f t="shared" si="8"/>
        <v>5214.45871559633</v>
      </c>
      <c r="N42" s="67">
        <f t="shared" si="9"/>
        <v>1198.75871559633</v>
      </c>
      <c r="O42" s="68">
        <f t="shared" si="10"/>
        <v>0.000267850053749073</v>
      </c>
      <c r="P42" s="69"/>
    </row>
    <row r="43" customHeight="1" outlineLevel="2" spans="1:16">
      <c r="A43" s="40"/>
      <c r="B43" s="45" t="s">
        <v>131</v>
      </c>
      <c r="C43" s="46" t="s">
        <v>73</v>
      </c>
      <c r="D43" s="47" t="s">
        <v>67</v>
      </c>
      <c r="E43" s="48">
        <v>988.48</v>
      </c>
      <c r="F43" s="48">
        <v>3.63</v>
      </c>
      <c r="G43" s="49">
        <v>0.65</v>
      </c>
      <c r="H43" s="49">
        <v>1.05</v>
      </c>
      <c r="I43" s="49"/>
      <c r="J43" s="64">
        <f t="shared" si="6"/>
        <v>1.7</v>
      </c>
      <c r="K43" s="65">
        <f t="shared" si="1"/>
        <v>1680.42</v>
      </c>
      <c r="L43" s="66">
        <f t="shared" si="7"/>
        <v>3.3302752293578</v>
      </c>
      <c r="M43" s="66">
        <f t="shared" si="8"/>
        <v>3291.9104587156</v>
      </c>
      <c r="N43" s="67">
        <f t="shared" si="9"/>
        <v>1611.4904587156</v>
      </c>
      <c r="O43" s="68">
        <f t="shared" si="10"/>
        <v>0.000360070630033643</v>
      </c>
      <c r="P43" s="69"/>
    </row>
    <row r="44" customHeight="1" outlineLevel="2" spans="1:16">
      <c r="A44" s="40"/>
      <c r="B44" s="45" t="s">
        <v>132</v>
      </c>
      <c r="C44" s="46" t="s">
        <v>75</v>
      </c>
      <c r="D44" s="47" t="s">
        <v>67</v>
      </c>
      <c r="E44" s="48">
        <v>988.48</v>
      </c>
      <c r="F44" s="48">
        <v>4.66</v>
      </c>
      <c r="G44" s="49">
        <v>0.3</v>
      </c>
      <c r="H44" s="49">
        <v>1.05</v>
      </c>
      <c r="I44" s="49"/>
      <c r="J44" s="64">
        <f t="shared" si="6"/>
        <v>1.35</v>
      </c>
      <c r="K44" s="65">
        <f t="shared" si="1"/>
        <v>1334.45</v>
      </c>
      <c r="L44" s="66">
        <f t="shared" si="7"/>
        <v>4.27522935779817</v>
      </c>
      <c r="M44" s="66">
        <f t="shared" si="8"/>
        <v>4225.97871559633</v>
      </c>
      <c r="N44" s="67">
        <f t="shared" si="9"/>
        <v>2891.52871559633</v>
      </c>
      <c r="O44" s="68">
        <f t="shared" si="10"/>
        <v>0.000646081744235068</v>
      </c>
      <c r="P44" s="69"/>
    </row>
    <row r="45" customHeight="1" outlineLevel="2" spans="1:16">
      <c r="A45" s="40"/>
      <c r="B45" s="45" t="s">
        <v>133</v>
      </c>
      <c r="C45" s="46" t="s">
        <v>113</v>
      </c>
      <c r="D45" s="47" t="s">
        <v>78</v>
      </c>
      <c r="E45" s="48">
        <v>2.06</v>
      </c>
      <c r="F45" s="48">
        <v>1567.45</v>
      </c>
      <c r="G45" s="49">
        <v>350</v>
      </c>
      <c r="H45" s="49">
        <v>2000</v>
      </c>
      <c r="I45" s="49"/>
      <c r="J45" s="64">
        <f t="shared" si="6"/>
        <v>2350</v>
      </c>
      <c r="K45" s="65">
        <f t="shared" si="1"/>
        <v>4841</v>
      </c>
      <c r="L45" s="66">
        <f t="shared" si="7"/>
        <v>1438.02752293578</v>
      </c>
      <c r="M45" s="66">
        <f t="shared" si="8"/>
        <v>2962.33669724771</v>
      </c>
      <c r="N45" s="67">
        <f t="shared" si="9"/>
        <v>-1878.66330275229</v>
      </c>
      <c r="O45" s="68">
        <f t="shared" si="10"/>
        <v>-0.00041976759799264</v>
      </c>
      <c r="P45" s="69"/>
    </row>
    <row r="46" customHeight="1" outlineLevel="2" spans="1:16">
      <c r="A46" s="40"/>
      <c r="B46" s="45" t="s">
        <v>134</v>
      </c>
      <c r="C46" s="46" t="s">
        <v>135</v>
      </c>
      <c r="D46" s="47" t="s">
        <v>81</v>
      </c>
      <c r="E46" s="48">
        <v>336</v>
      </c>
      <c r="F46" s="48"/>
      <c r="G46" s="49"/>
      <c r="H46" s="49"/>
      <c r="I46" s="49"/>
      <c r="J46" s="64">
        <f t="shared" si="6"/>
        <v>0</v>
      </c>
      <c r="K46" s="65">
        <f t="shared" si="1"/>
        <v>0</v>
      </c>
      <c r="L46" s="66">
        <f t="shared" si="7"/>
        <v>0</v>
      </c>
      <c r="M46" s="66">
        <f t="shared" si="8"/>
        <v>0</v>
      </c>
      <c r="N46" s="67">
        <f t="shared" si="9"/>
        <v>0</v>
      </c>
      <c r="O46" s="68">
        <f t="shared" si="10"/>
        <v>0</v>
      </c>
      <c r="P46" s="69"/>
    </row>
    <row r="47" customHeight="1" outlineLevel="2" spans="1:16">
      <c r="A47" s="40"/>
      <c r="B47" s="45" t="s">
        <v>136</v>
      </c>
      <c r="C47" s="46" t="s">
        <v>137</v>
      </c>
      <c r="D47" s="47" t="s">
        <v>67</v>
      </c>
      <c r="E47" s="48">
        <v>70.16</v>
      </c>
      <c r="F47" s="48">
        <v>2.55</v>
      </c>
      <c r="G47" s="49">
        <v>0.3</v>
      </c>
      <c r="H47" s="49">
        <v>1.05</v>
      </c>
      <c r="I47" s="49"/>
      <c r="J47" s="64">
        <f t="shared" si="6"/>
        <v>1.35</v>
      </c>
      <c r="K47" s="65">
        <f t="shared" si="1"/>
        <v>94.72</v>
      </c>
      <c r="L47" s="66">
        <f t="shared" si="7"/>
        <v>2.3394495412844</v>
      </c>
      <c r="M47" s="66">
        <f t="shared" si="8"/>
        <v>164.135779816514</v>
      </c>
      <c r="N47" s="67">
        <f t="shared" si="9"/>
        <v>69.4157798165137</v>
      </c>
      <c r="O47" s="68">
        <f t="shared" si="10"/>
        <v>1.55102274652809e-5</v>
      </c>
      <c r="P47" s="69"/>
    </row>
    <row r="48" customHeight="1" outlineLevel="2" spans="1:16">
      <c r="A48" s="40"/>
      <c r="B48" s="45" t="s">
        <v>138</v>
      </c>
      <c r="C48" s="46" t="s">
        <v>139</v>
      </c>
      <c r="D48" s="47" t="s">
        <v>67</v>
      </c>
      <c r="E48" s="48">
        <v>54.03</v>
      </c>
      <c r="F48" s="48">
        <v>25.36</v>
      </c>
      <c r="G48" s="49">
        <v>0.3</v>
      </c>
      <c r="H48" s="49">
        <v>1.05</v>
      </c>
      <c r="I48" s="49"/>
      <c r="J48" s="64">
        <f t="shared" si="6"/>
        <v>1.35</v>
      </c>
      <c r="K48" s="65">
        <f t="shared" si="1"/>
        <v>72.94</v>
      </c>
      <c r="L48" s="66">
        <f t="shared" si="7"/>
        <v>23.2660550458716</v>
      </c>
      <c r="M48" s="66">
        <f t="shared" si="8"/>
        <v>1257.06495412844</v>
      </c>
      <c r="N48" s="67">
        <f t="shared" si="9"/>
        <v>1184.12495412844</v>
      </c>
      <c r="O48" s="68">
        <f t="shared" si="10"/>
        <v>0.000264580293333796</v>
      </c>
      <c r="P48" s="69"/>
    </row>
    <row r="49" customHeight="1" outlineLevel="2" spans="1:16">
      <c r="A49" s="40"/>
      <c r="B49" s="45" t="s">
        <v>140</v>
      </c>
      <c r="C49" s="46" t="s">
        <v>141</v>
      </c>
      <c r="D49" s="47" t="s">
        <v>67</v>
      </c>
      <c r="E49" s="48">
        <v>158.26</v>
      </c>
      <c r="F49" s="48">
        <v>417.8</v>
      </c>
      <c r="G49" s="49">
        <v>288.75</v>
      </c>
      <c r="H49" s="49"/>
      <c r="I49" s="49">
        <v>312.45</v>
      </c>
      <c r="J49" s="64">
        <f t="shared" si="6"/>
        <v>601.2</v>
      </c>
      <c r="K49" s="65">
        <f t="shared" si="1"/>
        <v>95145.91</v>
      </c>
      <c r="L49" s="66">
        <f t="shared" si="7"/>
        <v>383.302752293578</v>
      </c>
      <c r="M49" s="66">
        <f t="shared" si="8"/>
        <v>60661.4935779817</v>
      </c>
      <c r="N49" s="67">
        <f t="shared" si="9"/>
        <v>-34484.4164220184</v>
      </c>
      <c r="O49" s="68">
        <f t="shared" si="10"/>
        <v>-0.00770518092754656</v>
      </c>
      <c r="P49" s="69"/>
    </row>
    <row r="50" customHeight="1" outlineLevel="2" spans="1:16">
      <c r="A50" s="40"/>
      <c r="B50" s="45" t="s">
        <v>142</v>
      </c>
      <c r="C50" s="46" t="s">
        <v>143</v>
      </c>
      <c r="D50" s="47" t="s">
        <v>144</v>
      </c>
      <c r="E50" s="48">
        <v>645.12</v>
      </c>
      <c r="F50" s="48">
        <v>23.82</v>
      </c>
      <c r="G50" s="49">
        <v>12</v>
      </c>
      <c r="H50" s="49"/>
      <c r="I50" s="49">
        <v>3.5</v>
      </c>
      <c r="J50" s="64">
        <f t="shared" si="6"/>
        <v>15.5</v>
      </c>
      <c r="K50" s="65">
        <f t="shared" si="1"/>
        <v>9999.36</v>
      </c>
      <c r="L50" s="66">
        <f t="shared" si="7"/>
        <v>21.8532110091743</v>
      </c>
      <c r="M50" s="66">
        <f t="shared" si="8"/>
        <v>14097.9434862385</v>
      </c>
      <c r="N50" s="67">
        <f t="shared" si="9"/>
        <v>4098.58348623853</v>
      </c>
      <c r="O50" s="68">
        <f t="shared" si="10"/>
        <v>0.000915785464415119</v>
      </c>
      <c r="P50" s="69"/>
    </row>
    <row r="51" customHeight="1" outlineLevel="2" spans="1:16">
      <c r="A51" s="40"/>
      <c r="B51" s="45" t="s">
        <v>145</v>
      </c>
      <c r="C51" s="46" t="s">
        <v>146</v>
      </c>
      <c r="D51" s="47" t="s">
        <v>90</v>
      </c>
      <c r="E51" s="48">
        <v>9</v>
      </c>
      <c r="F51" s="48"/>
      <c r="G51" s="49"/>
      <c r="H51" s="49"/>
      <c r="I51" s="49"/>
      <c r="J51" s="64">
        <f t="shared" si="6"/>
        <v>0</v>
      </c>
      <c r="K51" s="65">
        <f t="shared" si="1"/>
        <v>0</v>
      </c>
      <c r="L51" s="66">
        <f t="shared" si="7"/>
        <v>0</v>
      </c>
      <c r="M51" s="66">
        <f t="shared" si="8"/>
        <v>0</v>
      </c>
      <c r="N51" s="67">
        <f t="shared" si="9"/>
        <v>0</v>
      </c>
      <c r="O51" s="68">
        <f t="shared" si="10"/>
        <v>0</v>
      </c>
      <c r="P51" s="69"/>
    </row>
    <row r="52" customHeight="1" outlineLevel="2" spans="1:16">
      <c r="A52" s="40"/>
      <c r="B52" s="45" t="s">
        <v>147</v>
      </c>
      <c r="C52" s="46" t="s">
        <v>137</v>
      </c>
      <c r="D52" s="47" t="s">
        <v>67</v>
      </c>
      <c r="E52" s="48">
        <v>7.18</v>
      </c>
      <c r="F52" s="48">
        <v>2.55</v>
      </c>
      <c r="G52" s="49">
        <v>0.3</v>
      </c>
      <c r="H52" s="49">
        <v>1.05</v>
      </c>
      <c r="I52" s="49"/>
      <c r="J52" s="64">
        <f t="shared" si="6"/>
        <v>1.35</v>
      </c>
      <c r="K52" s="65">
        <f t="shared" si="1"/>
        <v>9.69</v>
      </c>
      <c r="L52" s="66">
        <f t="shared" si="7"/>
        <v>2.3394495412844</v>
      </c>
      <c r="M52" s="66">
        <f t="shared" si="8"/>
        <v>16.797247706422</v>
      </c>
      <c r="N52" s="67">
        <f t="shared" si="9"/>
        <v>7.10724770642202</v>
      </c>
      <c r="O52" s="68">
        <f t="shared" si="10"/>
        <v>1.58803990778588e-6</v>
      </c>
      <c r="P52" s="69"/>
    </row>
    <row r="53" customHeight="1" outlineLevel="2" spans="1:16">
      <c r="A53" s="40"/>
      <c r="B53" s="45" t="s">
        <v>148</v>
      </c>
      <c r="C53" s="46" t="s">
        <v>149</v>
      </c>
      <c r="D53" s="47" t="s">
        <v>67</v>
      </c>
      <c r="E53" s="48">
        <v>3.13</v>
      </c>
      <c r="F53" s="48">
        <v>25.36</v>
      </c>
      <c r="G53" s="49">
        <v>0.3</v>
      </c>
      <c r="H53" s="49">
        <v>2</v>
      </c>
      <c r="I53" s="49"/>
      <c r="J53" s="64">
        <f t="shared" si="6"/>
        <v>2.3</v>
      </c>
      <c r="K53" s="65">
        <f t="shared" si="1"/>
        <v>7.2</v>
      </c>
      <c r="L53" s="66">
        <f t="shared" si="7"/>
        <v>23.2660550458716</v>
      </c>
      <c r="M53" s="66">
        <f t="shared" si="8"/>
        <v>72.822752293578</v>
      </c>
      <c r="N53" s="67">
        <f t="shared" si="9"/>
        <v>65.622752293578</v>
      </c>
      <c r="O53" s="68">
        <f t="shared" si="10"/>
        <v>1.4662715273985e-5</v>
      </c>
      <c r="P53" s="69"/>
    </row>
    <row r="54" customHeight="1" outlineLevel="2" spans="1:16">
      <c r="A54" s="40"/>
      <c r="B54" s="45" t="s">
        <v>150</v>
      </c>
      <c r="C54" s="46" t="s">
        <v>141</v>
      </c>
      <c r="D54" s="47" t="s">
        <v>67</v>
      </c>
      <c r="E54" s="48">
        <v>11.48</v>
      </c>
      <c r="F54" s="48">
        <v>417.8</v>
      </c>
      <c r="G54" s="49">
        <v>288.75</v>
      </c>
      <c r="H54" s="49"/>
      <c r="I54" s="49">
        <v>312.45</v>
      </c>
      <c r="J54" s="64">
        <f t="shared" si="6"/>
        <v>601.2</v>
      </c>
      <c r="K54" s="65">
        <f t="shared" si="1"/>
        <v>6901.78</v>
      </c>
      <c r="L54" s="66">
        <f t="shared" si="7"/>
        <v>383.302752293578</v>
      </c>
      <c r="M54" s="66">
        <f t="shared" si="8"/>
        <v>4400.31559633028</v>
      </c>
      <c r="N54" s="67">
        <f t="shared" si="9"/>
        <v>-2501.46440366972</v>
      </c>
      <c r="O54" s="68">
        <f t="shared" si="10"/>
        <v>-0.000558925967550547</v>
      </c>
      <c r="P54" s="69"/>
    </row>
    <row r="55" customHeight="1" outlineLevel="2" spans="1:16">
      <c r="A55" s="40"/>
      <c r="B55" s="45" t="s">
        <v>151</v>
      </c>
      <c r="C55" s="46" t="s">
        <v>143</v>
      </c>
      <c r="D55" s="47" t="s">
        <v>144</v>
      </c>
      <c r="E55" s="48">
        <v>13.5</v>
      </c>
      <c r="F55" s="48">
        <v>23.82</v>
      </c>
      <c r="G55" s="49">
        <v>12</v>
      </c>
      <c r="H55" s="49"/>
      <c r="I55" s="49">
        <v>3.5</v>
      </c>
      <c r="J55" s="64">
        <f t="shared" si="6"/>
        <v>15.5</v>
      </c>
      <c r="K55" s="65">
        <f t="shared" si="1"/>
        <v>209.25</v>
      </c>
      <c r="L55" s="66">
        <f t="shared" si="7"/>
        <v>21.8532110091743</v>
      </c>
      <c r="M55" s="66">
        <f t="shared" si="8"/>
        <v>295.018348623853</v>
      </c>
      <c r="N55" s="67">
        <f t="shared" si="9"/>
        <v>85.7683486238532</v>
      </c>
      <c r="O55" s="68">
        <f t="shared" si="10"/>
        <v>1.91640373412762e-5</v>
      </c>
      <c r="P55" s="69"/>
    </row>
    <row r="56" customHeight="1" outlineLevel="2" spans="1:16">
      <c r="A56" s="40"/>
      <c r="B56" s="45" t="s">
        <v>152</v>
      </c>
      <c r="C56" s="46" t="s">
        <v>153</v>
      </c>
      <c r="D56" s="47" t="s">
        <v>144</v>
      </c>
      <c r="E56" s="48">
        <v>9</v>
      </c>
      <c r="F56" s="48">
        <v>26.47</v>
      </c>
      <c r="G56" s="49">
        <v>12</v>
      </c>
      <c r="H56" s="49"/>
      <c r="I56" s="49">
        <v>3.5</v>
      </c>
      <c r="J56" s="64">
        <f t="shared" si="6"/>
        <v>15.5</v>
      </c>
      <c r="K56" s="65">
        <f t="shared" si="1"/>
        <v>139.5</v>
      </c>
      <c r="L56" s="66">
        <f t="shared" si="7"/>
        <v>24.2844036697248</v>
      </c>
      <c r="M56" s="66">
        <f t="shared" si="8"/>
        <v>218.559633027523</v>
      </c>
      <c r="N56" s="67">
        <f t="shared" si="9"/>
        <v>79.0596330275229</v>
      </c>
      <c r="O56" s="68">
        <f t="shared" si="10"/>
        <v>1.76650452508033e-5</v>
      </c>
      <c r="P56" s="69"/>
    </row>
    <row r="57" customHeight="1" outlineLevel="2" spans="1:16">
      <c r="A57" s="40"/>
      <c r="B57" s="45" t="s">
        <v>154</v>
      </c>
      <c r="C57" s="46" t="s">
        <v>155</v>
      </c>
      <c r="D57" s="47" t="s">
        <v>90</v>
      </c>
      <c r="E57" s="48">
        <v>14</v>
      </c>
      <c r="F57" s="48"/>
      <c r="G57" s="49"/>
      <c r="H57" s="49"/>
      <c r="I57" s="49"/>
      <c r="J57" s="64">
        <f t="shared" si="6"/>
        <v>0</v>
      </c>
      <c r="K57" s="65">
        <f t="shared" si="1"/>
        <v>0</v>
      </c>
      <c r="L57" s="66">
        <f t="shared" si="7"/>
        <v>0</v>
      </c>
      <c r="M57" s="66">
        <f t="shared" si="8"/>
        <v>0</v>
      </c>
      <c r="N57" s="67">
        <f t="shared" si="9"/>
        <v>0</v>
      </c>
      <c r="O57" s="68">
        <f t="shared" si="10"/>
        <v>0</v>
      </c>
      <c r="P57" s="69"/>
    </row>
    <row r="58" customHeight="1" outlineLevel="2" spans="1:16">
      <c r="A58" s="40"/>
      <c r="B58" s="45" t="s">
        <v>156</v>
      </c>
      <c r="C58" s="46" t="s">
        <v>137</v>
      </c>
      <c r="D58" s="47" t="s">
        <v>67</v>
      </c>
      <c r="E58" s="48">
        <v>10.92</v>
      </c>
      <c r="F58" s="48">
        <v>2.55</v>
      </c>
      <c r="G58" s="49">
        <v>0.3</v>
      </c>
      <c r="H58" s="49">
        <v>1.05</v>
      </c>
      <c r="I58" s="49"/>
      <c r="J58" s="64">
        <f t="shared" si="6"/>
        <v>1.35</v>
      </c>
      <c r="K58" s="65">
        <f t="shared" si="1"/>
        <v>14.74</v>
      </c>
      <c r="L58" s="66">
        <f t="shared" si="7"/>
        <v>2.3394495412844</v>
      </c>
      <c r="M58" s="66">
        <f t="shared" si="8"/>
        <v>25.5467889908257</v>
      </c>
      <c r="N58" s="67">
        <f t="shared" si="9"/>
        <v>10.8067889908257</v>
      </c>
      <c r="O58" s="68">
        <f t="shared" si="10"/>
        <v>2.41466358024152e-6</v>
      </c>
      <c r="P58" s="69"/>
    </row>
    <row r="59" customHeight="1" outlineLevel="2" spans="1:16">
      <c r="A59" s="40"/>
      <c r="B59" s="45" t="s">
        <v>157</v>
      </c>
      <c r="C59" s="46" t="s">
        <v>149</v>
      </c>
      <c r="D59" s="47" t="s">
        <v>67</v>
      </c>
      <c r="E59" s="48">
        <v>1.43</v>
      </c>
      <c r="F59" s="48">
        <v>25.36</v>
      </c>
      <c r="G59" s="49">
        <v>0.3</v>
      </c>
      <c r="H59" s="49">
        <v>2</v>
      </c>
      <c r="I59" s="49"/>
      <c r="J59" s="64">
        <f t="shared" si="6"/>
        <v>2.3</v>
      </c>
      <c r="K59" s="65">
        <f t="shared" si="1"/>
        <v>3.29</v>
      </c>
      <c r="L59" s="66">
        <f t="shared" si="7"/>
        <v>23.2660550458716</v>
      </c>
      <c r="M59" s="66">
        <f t="shared" si="8"/>
        <v>33.2704587155963</v>
      </c>
      <c r="N59" s="67">
        <f t="shared" si="9"/>
        <v>29.9804587155963</v>
      </c>
      <c r="O59" s="68">
        <f t="shared" si="10"/>
        <v>6.69881884812796e-6</v>
      </c>
      <c r="P59" s="69"/>
    </row>
    <row r="60" customHeight="1" outlineLevel="2" spans="1:16">
      <c r="A60" s="40"/>
      <c r="B60" s="45" t="s">
        <v>158</v>
      </c>
      <c r="C60" s="46" t="s">
        <v>159</v>
      </c>
      <c r="D60" s="47" t="s">
        <v>67</v>
      </c>
      <c r="E60" s="48">
        <v>4.12</v>
      </c>
      <c r="F60" s="48">
        <v>603.99</v>
      </c>
      <c r="G60" s="49">
        <v>65</v>
      </c>
      <c r="H60" s="49">
        <v>35</v>
      </c>
      <c r="I60" s="49">
        <v>443.25</v>
      </c>
      <c r="J60" s="64">
        <f t="shared" si="6"/>
        <v>543.25</v>
      </c>
      <c r="K60" s="65">
        <f t="shared" si="1"/>
        <v>2238.19</v>
      </c>
      <c r="L60" s="66">
        <f t="shared" si="7"/>
        <v>554.119266055046</v>
      </c>
      <c r="M60" s="66">
        <f t="shared" si="8"/>
        <v>2282.97137614679</v>
      </c>
      <c r="N60" s="67">
        <f t="shared" si="9"/>
        <v>44.7813761467887</v>
      </c>
      <c r="O60" s="68">
        <f t="shared" si="10"/>
        <v>1.00059285090645e-5</v>
      </c>
      <c r="P60" s="69"/>
    </row>
    <row r="61" customHeight="1" outlineLevel="2" spans="1:16">
      <c r="A61" s="40"/>
      <c r="B61" s="45" t="s">
        <v>160</v>
      </c>
      <c r="C61" s="46" t="s">
        <v>161</v>
      </c>
      <c r="D61" s="47" t="s">
        <v>144</v>
      </c>
      <c r="E61" s="48">
        <v>16.8</v>
      </c>
      <c r="F61" s="48">
        <v>57.98</v>
      </c>
      <c r="G61" s="49">
        <v>45</v>
      </c>
      <c r="H61" s="49"/>
      <c r="I61" s="49">
        <v>27</v>
      </c>
      <c r="J61" s="64">
        <f t="shared" si="6"/>
        <v>72</v>
      </c>
      <c r="K61" s="65">
        <f t="shared" si="1"/>
        <v>1209.6</v>
      </c>
      <c r="L61" s="66">
        <f t="shared" si="7"/>
        <v>53.1926605504587</v>
      </c>
      <c r="M61" s="66">
        <f t="shared" si="8"/>
        <v>893.636697247706</v>
      </c>
      <c r="N61" s="67">
        <f t="shared" si="9"/>
        <v>-315.963302752294</v>
      </c>
      <c r="O61" s="68">
        <f t="shared" si="10"/>
        <v>-7.05986838918093e-5</v>
      </c>
      <c r="P61" s="69"/>
    </row>
    <row r="62" customHeight="1" outlineLevel="2" spans="1:16">
      <c r="A62" s="40"/>
      <c r="B62" s="45" t="s">
        <v>162</v>
      </c>
      <c r="C62" s="46" t="s">
        <v>141</v>
      </c>
      <c r="D62" s="47" t="s">
        <v>67</v>
      </c>
      <c r="E62" s="48">
        <v>5.38</v>
      </c>
      <c r="F62" s="48">
        <v>417.8</v>
      </c>
      <c r="G62" s="49">
        <v>288.75</v>
      </c>
      <c r="H62" s="49"/>
      <c r="I62" s="49">
        <v>312.45</v>
      </c>
      <c r="J62" s="64">
        <f t="shared" si="6"/>
        <v>601.2</v>
      </c>
      <c r="K62" s="65">
        <f t="shared" ref="K62:K125" si="11">ROUND(J62*E62,2)</f>
        <v>3234.46</v>
      </c>
      <c r="L62" s="66">
        <f t="shared" si="7"/>
        <v>383.302752293578</v>
      </c>
      <c r="M62" s="66">
        <f t="shared" si="8"/>
        <v>2062.16880733945</v>
      </c>
      <c r="N62" s="67">
        <f t="shared" si="9"/>
        <v>-1172.29119266055</v>
      </c>
      <c r="O62" s="68">
        <f t="shared" si="10"/>
        <v>-0.000261936163531869</v>
      </c>
      <c r="P62" s="69"/>
    </row>
    <row r="63" customHeight="1" outlineLevel="2" spans="1:16">
      <c r="A63" s="40"/>
      <c r="B63" s="45" t="s">
        <v>163</v>
      </c>
      <c r="C63" s="46" t="s">
        <v>143</v>
      </c>
      <c r="D63" s="47" t="s">
        <v>144</v>
      </c>
      <c r="E63" s="48">
        <v>21.5</v>
      </c>
      <c r="F63" s="48">
        <v>23.82</v>
      </c>
      <c r="G63" s="49">
        <v>12</v>
      </c>
      <c r="H63" s="49"/>
      <c r="I63" s="49">
        <v>3.5</v>
      </c>
      <c r="J63" s="64">
        <f t="shared" si="6"/>
        <v>15.5</v>
      </c>
      <c r="K63" s="65">
        <f t="shared" si="11"/>
        <v>333.25</v>
      </c>
      <c r="L63" s="66">
        <f t="shared" si="7"/>
        <v>21.8532110091743</v>
      </c>
      <c r="M63" s="66">
        <f t="shared" si="8"/>
        <v>469.844036697248</v>
      </c>
      <c r="N63" s="67">
        <f t="shared" si="9"/>
        <v>136.594036697248</v>
      </c>
      <c r="O63" s="68">
        <f t="shared" si="10"/>
        <v>3.05205039138843e-5</v>
      </c>
      <c r="P63" s="69"/>
    </row>
    <row r="64" customHeight="1" outlineLevel="2" spans="1:16">
      <c r="A64" s="40"/>
      <c r="B64" s="45" t="s">
        <v>164</v>
      </c>
      <c r="C64" s="46" t="s">
        <v>165</v>
      </c>
      <c r="D64" s="47" t="s">
        <v>67</v>
      </c>
      <c r="E64" s="48">
        <v>1.01</v>
      </c>
      <c r="F64" s="48">
        <v>803.68</v>
      </c>
      <c r="G64" s="49">
        <v>120</v>
      </c>
      <c r="H64" s="49">
        <v>35</v>
      </c>
      <c r="I64" s="49">
        <v>463.25</v>
      </c>
      <c r="J64" s="64">
        <f t="shared" si="6"/>
        <v>618.25</v>
      </c>
      <c r="K64" s="65">
        <f t="shared" si="11"/>
        <v>624.43</v>
      </c>
      <c r="L64" s="66">
        <f t="shared" si="7"/>
        <v>737.321100917431</v>
      </c>
      <c r="M64" s="66">
        <f t="shared" si="8"/>
        <v>744.694311926605</v>
      </c>
      <c r="N64" s="67">
        <f t="shared" si="9"/>
        <v>120.264311926606</v>
      </c>
      <c r="O64" s="68">
        <f t="shared" si="10"/>
        <v>2.68717982981356e-5</v>
      </c>
      <c r="P64" s="69"/>
    </row>
    <row r="65" customHeight="1" outlineLevel="2" spans="1:16">
      <c r="A65" s="40"/>
      <c r="B65" s="45" t="s">
        <v>166</v>
      </c>
      <c r="C65" s="46" t="s">
        <v>167</v>
      </c>
      <c r="D65" s="47" t="s">
        <v>168</v>
      </c>
      <c r="E65" s="48">
        <v>0.047</v>
      </c>
      <c r="F65" s="48">
        <v>5938.67</v>
      </c>
      <c r="G65" s="49">
        <v>1025</v>
      </c>
      <c r="H65" s="49"/>
      <c r="I65" s="49">
        <v>4040</v>
      </c>
      <c r="J65" s="64">
        <f t="shared" si="6"/>
        <v>5065</v>
      </c>
      <c r="K65" s="65">
        <f t="shared" si="11"/>
        <v>238.06</v>
      </c>
      <c r="L65" s="66">
        <f t="shared" si="7"/>
        <v>5448.32110091743</v>
      </c>
      <c r="M65" s="66">
        <f t="shared" si="8"/>
        <v>256.071091743119</v>
      </c>
      <c r="N65" s="67">
        <f t="shared" si="9"/>
        <v>18.0110917431193</v>
      </c>
      <c r="O65" s="68">
        <f t="shared" si="10"/>
        <v>4.02438941941217e-6</v>
      </c>
      <c r="P65" s="69"/>
    </row>
    <row r="66" customHeight="1" outlineLevel="2" spans="1:16">
      <c r="A66" s="40"/>
      <c r="B66" s="45" t="s">
        <v>169</v>
      </c>
      <c r="C66" s="46" t="s">
        <v>170</v>
      </c>
      <c r="D66" s="47" t="s">
        <v>95</v>
      </c>
      <c r="E66" s="48">
        <v>1</v>
      </c>
      <c r="F66" s="48"/>
      <c r="G66" s="49"/>
      <c r="H66" s="49"/>
      <c r="I66" s="49"/>
      <c r="J66" s="64">
        <f t="shared" si="6"/>
        <v>0</v>
      </c>
      <c r="K66" s="65">
        <f t="shared" si="11"/>
        <v>0</v>
      </c>
      <c r="L66" s="66">
        <f t="shared" si="7"/>
        <v>0</v>
      </c>
      <c r="M66" s="66">
        <f t="shared" si="8"/>
        <v>0</v>
      </c>
      <c r="N66" s="67">
        <f t="shared" si="9"/>
        <v>0</v>
      </c>
      <c r="O66" s="68">
        <f t="shared" si="10"/>
        <v>0</v>
      </c>
      <c r="P66" s="69"/>
    </row>
    <row r="67" customHeight="1" outlineLevel="2" spans="1:16">
      <c r="A67" s="40"/>
      <c r="B67" s="45" t="s">
        <v>171</v>
      </c>
      <c r="C67" s="46" t="s">
        <v>137</v>
      </c>
      <c r="D67" s="47" t="s">
        <v>67</v>
      </c>
      <c r="E67" s="48">
        <v>0.34</v>
      </c>
      <c r="F67" s="48">
        <v>2.55</v>
      </c>
      <c r="G67" s="49">
        <v>0.3</v>
      </c>
      <c r="H67" s="49">
        <v>1.05</v>
      </c>
      <c r="I67" s="49"/>
      <c r="J67" s="64">
        <f t="shared" si="6"/>
        <v>1.35</v>
      </c>
      <c r="K67" s="65">
        <f t="shared" si="11"/>
        <v>0.46</v>
      </c>
      <c r="L67" s="66">
        <f t="shared" si="7"/>
        <v>2.3394495412844</v>
      </c>
      <c r="M67" s="66">
        <f t="shared" si="8"/>
        <v>0.795412844036697</v>
      </c>
      <c r="N67" s="67">
        <f t="shared" si="9"/>
        <v>0.335412844036697</v>
      </c>
      <c r="O67" s="68">
        <f t="shared" si="10"/>
        <v>7.49444797643597e-8</v>
      </c>
      <c r="P67" s="69"/>
    </row>
    <row r="68" customHeight="1" outlineLevel="2" spans="1:16">
      <c r="A68" s="40"/>
      <c r="B68" s="45" t="s">
        <v>172</v>
      </c>
      <c r="C68" s="46" t="s">
        <v>139</v>
      </c>
      <c r="D68" s="47" t="s">
        <v>67</v>
      </c>
      <c r="E68" s="48">
        <v>0.05</v>
      </c>
      <c r="F68" s="48">
        <v>25.36</v>
      </c>
      <c r="G68" s="49">
        <v>0.3</v>
      </c>
      <c r="H68" s="49">
        <v>1.05</v>
      </c>
      <c r="I68" s="49"/>
      <c r="J68" s="64">
        <f t="shared" si="6"/>
        <v>1.35</v>
      </c>
      <c r="K68" s="65">
        <f t="shared" si="11"/>
        <v>0.07</v>
      </c>
      <c r="L68" s="66">
        <f t="shared" si="7"/>
        <v>23.2660550458716</v>
      </c>
      <c r="M68" s="66">
        <f t="shared" si="8"/>
        <v>1.16330275229358</v>
      </c>
      <c r="N68" s="67">
        <f t="shared" si="9"/>
        <v>1.09330275229358</v>
      </c>
      <c r="O68" s="68">
        <f t="shared" si="10"/>
        <v>2.44287025533883e-7</v>
      </c>
      <c r="P68" s="69"/>
    </row>
    <row r="69" customHeight="1" outlineLevel="2" spans="1:16">
      <c r="A69" s="40"/>
      <c r="B69" s="45" t="s">
        <v>173</v>
      </c>
      <c r="C69" s="46" t="s">
        <v>141</v>
      </c>
      <c r="D69" s="47" t="s">
        <v>67</v>
      </c>
      <c r="E69" s="48">
        <v>0.52</v>
      </c>
      <c r="F69" s="48">
        <v>417.8</v>
      </c>
      <c r="G69" s="49">
        <v>288.75</v>
      </c>
      <c r="H69" s="49"/>
      <c r="I69" s="49">
        <v>312.45</v>
      </c>
      <c r="J69" s="64">
        <f t="shared" si="6"/>
        <v>601.2</v>
      </c>
      <c r="K69" s="65">
        <f t="shared" si="11"/>
        <v>312.62</v>
      </c>
      <c r="L69" s="66">
        <f t="shared" si="7"/>
        <v>383.302752293578</v>
      </c>
      <c r="M69" s="66">
        <f t="shared" si="8"/>
        <v>199.317431192661</v>
      </c>
      <c r="N69" s="67">
        <f t="shared" si="9"/>
        <v>-113.302568807339</v>
      </c>
      <c r="O69" s="68">
        <f t="shared" si="10"/>
        <v>-2.53162698632453e-5</v>
      </c>
      <c r="P69" s="69"/>
    </row>
    <row r="70" customHeight="1" outlineLevel="2" spans="1:16">
      <c r="A70" s="40"/>
      <c r="B70" s="45" t="s">
        <v>174</v>
      </c>
      <c r="C70" s="46" t="s">
        <v>143</v>
      </c>
      <c r="D70" s="47" t="s">
        <v>144</v>
      </c>
      <c r="E70" s="48">
        <v>3.14</v>
      </c>
      <c r="F70" s="48">
        <v>23.82</v>
      </c>
      <c r="G70" s="49">
        <v>12</v>
      </c>
      <c r="H70" s="49"/>
      <c r="I70" s="49">
        <v>3.5</v>
      </c>
      <c r="J70" s="64">
        <f t="shared" si="6"/>
        <v>15.5</v>
      </c>
      <c r="K70" s="65">
        <f t="shared" si="11"/>
        <v>48.67</v>
      </c>
      <c r="L70" s="66">
        <f t="shared" si="7"/>
        <v>21.8532110091743</v>
      </c>
      <c r="M70" s="66">
        <f t="shared" si="8"/>
        <v>68.6190825688073</v>
      </c>
      <c r="N70" s="67">
        <f t="shared" si="9"/>
        <v>19.9490825688073</v>
      </c>
      <c r="O70" s="68">
        <f t="shared" si="10"/>
        <v>4.45741312974869e-6</v>
      </c>
      <c r="P70" s="69"/>
    </row>
    <row r="71" customHeight="1" outlineLevel="2" spans="1:16">
      <c r="A71" s="40"/>
      <c r="B71" s="45" t="s">
        <v>175</v>
      </c>
      <c r="C71" s="46" t="s">
        <v>176</v>
      </c>
      <c r="D71" s="47"/>
      <c r="E71" s="48"/>
      <c r="F71" s="48"/>
      <c r="G71" s="49"/>
      <c r="H71" s="49"/>
      <c r="I71" s="49"/>
      <c r="J71" s="64">
        <f t="shared" si="6"/>
        <v>0</v>
      </c>
      <c r="K71" s="65">
        <f t="shared" si="11"/>
        <v>0</v>
      </c>
      <c r="L71" s="66">
        <f t="shared" si="7"/>
        <v>0</v>
      </c>
      <c r="M71" s="66">
        <f t="shared" si="8"/>
        <v>0</v>
      </c>
      <c r="N71" s="67">
        <f t="shared" si="9"/>
        <v>0</v>
      </c>
      <c r="O71" s="68">
        <f t="shared" si="10"/>
        <v>0</v>
      </c>
      <c r="P71" s="69"/>
    </row>
    <row r="72" customHeight="1" outlineLevel="2" spans="1:16">
      <c r="A72" s="40"/>
      <c r="B72" s="45" t="s">
        <v>177</v>
      </c>
      <c r="C72" s="46" t="s">
        <v>178</v>
      </c>
      <c r="D72" s="47" t="s">
        <v>62</v>
      </c>
      <c r="E72" s="48">
        <v>492.84</v>
      </c>
      <c r="F72" s="48"/>
      <c r="G72" s="49"/>
      <c r="H72" s="49"/>
      <c r="I72" s="49"/>
      <c r="J72" s="64">
        <f t="shared" si="6"/>
        <v>0</v>
      </c>
      <c r="K72" s="65">
        <f t="shared" si="11"/>
        <v>0</v>
      </c>
      <c r="L72" s="66">
        <f t="shared" si="7"/>
        <v>0</v>
      </c>
      <c r="M72" s="66">
        <f t="shared" si="8"/>
        <v>0</v>
      </c>
      <c r="N72" s="67">
        <f t="shared" si="9"/>
        <v>0</v>
      </c>
      <c r="O72" s="68">
        <f t="shared" si="10"/>
        <v>0</v>
      </c>
      <c r="P72" s="69"/>
    </row>
    <row r="73" customHeight="1" outlineLevel="2" spans="1:16">
      <c r="A73" s="40"/>
      <c r="B73" s="45" t="s">
        <v>179</v>
      </c>
      <c r="C73" s="46" t="s">
        <v>180</v>
      </c>
      <c r="D73" s="47" t="s">
        <v>168</v>
      </c>
      <c r="E73" s="48">
        <v>24.64</v>
      </c>
      <c r="F73" s="48">
        <v>2700</v>
      </c>
      <c r="G73" s="49">
        <v>300</v>
      </c>
      <c r="H73" s="49"/>
      <c r="I73" s="49">
        <v>650</v>
      </c>
      <c r="J73" s="64">
        <f t="shared" si="6"/>
        <v>950</v>
      </c>
      <c r="K73" s="65">
        <f t="shared" si="11"/>
        <v>23408</v>
      </c>
      <c r="L73" s="66">
        <f t="shared" si="7"/>
        <v>2477.06422018349</v>
      </c>
      <c r="M73" s="66">
        <f t="shared" si="8"/>
        <v>61034.8623853211</v>
      </c>
      <c r="N73" s="67">
        <f t="shared" si="9"/>
        <v>37626.8623853211</v>
      </c>
      <c r="O73" s="68">
        <f t="shared" si="10"/>
        <v>0.00840732749734688</v>
      </c>
      <c r="P73" s="69"/>
    </row>
    <row r="74" customHeight="1" outlineLevel="2" spans="1:16">
      <c r="A74" s="40"/>
      <c r="B74" s="45" t="s">
        <v>181</v>
      </c>
      <c r="C74" s="46" t="s">
        <v>182</v>
      </c>
      <c r="D74" s="47"/>
      <c r="E74" s="48"/>
      <c r="F74" s="48"/>
      <c r="G74" s="49"/>
      <c r="H74" s="49"/>
      <c r="I74" s="49"/>
      <c r="J74" s="64">
        <f t="shared" si="6"/>
        <v>0</v>
      </c>
      <c r="K74" s="65">
        <f t="shared" si="11"/>
        <v>0</v>
      </c>
      <c r="L74" s="66">
        <f t="shared" si="7"/>
        <v>0</v>
      </c>
      <c r="M74" s="66">
        <f t="shared" si="8"/>
        <v>0</v>
      </c>
      <c r="N74" s="67">
        <f t="shared" si="9"/>
        <v>0</v>
      </c>
      <c r="O74" s="68">
        <f t="shared" si="10"/>
        <v>0</v>
      </c>
      <c r="P74" s="69"/>
    </row>
    <row r="75" customHeight="1" outlineLevel="2" spans="1:16">
      <c r="A75" s="40"/>
      <c r="B75" s="45" t="s">
        <v>183</v>
      </c>
      <c r="C75" s="46" t="s">
        <v>184</v>
      </c>
      <c r="D75" s="47"/>
      <c r="E75" s="48"/>
      <c r="F75" s="48"/>
      <c r="G75" s="49"/>
      <c r="H75" s="49"/>
      <c r="I75" s="49"/>
      <c r="J75" s="64">
        <f t="shared" si="6"/>
        <v>0</v>
      </c>
      <c r="K75" s="65">
        <f t="shared" si="11"/>
        <v>0</v>
      </c>
      <c r="L75" s="66">
        <f t="shared" si="7"/>
        <v>0</v>
      </c>
      <c r="M75" s="66">
        <f t="shared" si="8"/>
        <v>0</v>
      </c>
      <c r="N75" s="67">
        <f t="shared" si="9"/>
        <v>0</v>
      </c>
      <c r="O75" s="68">
        <f t="shared" si="10"/>
        <v>0</v>
      </c>
      <c r="P75" s="69"/>
    </row>
    <row r="76" customHeight="1" outlineLevel="2" spans="1:16">
      <c r="A76" s="40"/>
      <c r="B76" s="45" t="s">
        <v>185</v>
      </c>
      <c r="C76" s="46" t="s">
        <v>186</v>
      </c>
      <c r="D76" s="47" t="s">
        <v>81</v>
      </c>
      <c r="E76" s="48">
        <v>713</v>
      </c>
      <c r="F76" s="48"/>
      <c r="G76" s="49"/>
      <c r="H76" s="49"/>
      <c r="I76" s="49"/>
      <c r="J76" s="64">
        <f t="shared" si="6"/>
        <v>0</v>
      </c>
      <c r="K76" s="65">
        <f t="shared" si="11"/>
        <v>0</v>
      </c>
      <c r="L76" s="66">
        <f t="shared" si="7"/>
        <v>0</v>
      </c>
      <c r="M76" s="66">
        <f t="shared" si="8"/>
        <v>0</v>
      </c>
      <c r="N76" s="67">
        <f t="shared" si="9"/>
        <v>0</v>
      </c>
      <c r="O76" s="68">
        <f t="shared" si="10"/>
        <v>0</v>
      </c>
      <c r="P76" s="69"/>
    </row>
    <row r="77" customHeight="1" outlineLevel="2" spans="1:16">
      <c r="A77" s="40"/>
      <c r="B77" s="45" t="s">
        <v>187</v>
      </c>
      <c r="C77" s="46" t="s">
        <v>188</v>
      </c>
      <c r="D77" s="47" t="s">
        <v>81</v>
      </c>
      <c r="E77" s="48">
        <v>713</v>
      </c>
      <c r="F77" s="48"/>
      <c r="G77" s="49"/>
      <c r="H77" s="49"/>
      <c r="I77" s="49"/>
      <c r="J77" s="64">
        <f t="shared" si="6"/>
        <v>0</v>
      </c>
      <c r="K77" s="65">
        <f t="shared" si="11"/>
        <v>0</v>
      </c>
      <c r="L77" s="66">
        <f t="shared" si="7"/>
        <v>0</v>
      </c>
      <c r="M77" s="66">
        <f t="shared" si="8"/>
        <v>0</v>
      </c>
      <c r="N77" s="67">
        <f t="shared" si="9"/>
        <v>0</v>
      </c>
      <c r="O77" s="68">
        <f t="shared" si="10"/>
        <v>0</v>
      </c>
      <c r="P77" s="69"/>
    </row>
    <row r="78" customHeight="1" outlineLevel="2" spans="1:16">
      <c r="A78" s="40"/>
      <c r="B78" s="45" t="s">
        <v>189</v>
      </c>
      <c r="C78" s="46" t="s">
        <v>137</v>
      </c>
      <c r="D78" s="47" t="s">
        <v>67</v>
      </c>
      <c r="E78" s="48">
        <v>598.92</v>
      </c>
      <c r="F78" s="48">
        <v>2.55</v>
      </c>
      <c r="G78" s="49">
        <v>0.3</v>
      </c>
      <c r="H78" s="49">
        <v>1.05</v>
      </c>
      <c r="I78" s="49"/>
      <c r="J78" s="64">
        <f t="shared" si="6"/>
        <v>1.35</v>
      </c>
      <c r="K78" s="65">
        <f t="shared" si="11"/>
        <v>808.54</v>
      </c>
      <c r="L78" s="66">
        <f t="shared" si="7"/>
        <v>2.3394495412844</v>
      </c>
      <c r="M78" s="66">
        <f t="shared" si="8"/>
        <v>1401.14311926606</v>
      </c>
      <c r="N78" s="67">
        <f t="shared" si="9"/>
        <v>592.603119266055</v>
      </c>
      <c r="O78" s="68">
        <f t="shared" si="10"/>
        <v>0.000132410947492733</v>
      </c>
      <c r="P78" s="69"/>
    </row>
    <row r="79" customHeight="1" outlineLevel="2" spans="1:16">
      <c r="A79" s="40"/>
      <c r="B79" s="45" t="s">
        <v>190</v>
      </c>
      <c r="C79" s="46" t="s">
        <v>149</v>
      </c>
      <c r="D79" s="47" t="s">
        <v>67</v>
      </c>
      <c r="E79" s="48">
        <v>185.38</v>
      </c>
      <c r="F79" s="48">
        <v>25.36</v>
      </c>
      <c r="G79" s="49">
        <v>0.3</v>
      </c>
      <c r="H79" s="49">
        <v>2</v>
      </c>
      <c r="I79" s="49"/>
      <c r="J79" s="64">
        <f t="shared" si="6"/>
        <v>2.3</v>
      </c>
      <c r="K79" s="65">
        <f t="shared" si="11"/>
        <v>426.37</v>
      </c>
      <c r="L79" s="66">
        <f t="shared" si="7"/>
        <v>23.2660550458716</v>
      </c>
      <c r="M79" s="66">
        <f t="shared" si="8"/>
        <v>4313.06128440367</v>
      </c>
      <c r="N79" s="67">
        <f t="shared" si="9"/>
        <v>3886.69128440367</v>
      </c>
      <c r="O79" s="68">
        <f t="shared" si="10"/>
        <v>0.000868440375772953</v>
      </c>
      <c r="P79" s="69"/>
    </row>
    <row r="80" customHeight="1" outlineLevel="2" spans="1:16">
      <c r="A80" s="40"/>
      <c r="B80" s="45" t="s">
        <v>191</v>
      </c>
      <c r="C80" s="46" t="s">
        <v>192</v>
      </c>
      <c r="D80" s="47" t="s">
        <v>67</v>
      </c>
      <c r="E80" s="48">
        <v>182.53</v>
      </c>
      <c r="F80" s="48">
        <v>602.52</v>
      </c>
      <c r="G80" s="49">
        <v>65</v>
      </c>
      <c r="H80" s="49">
        <v>20</v>
      </c>
      <c r="I80" s="49">
        <v>428.06</v>
      </c>
      <c r="J80" s="64">
        <f t="shared" si="6"/>
        <v>513.06</v>
      </c>
      <c r="K80" s="65">
        <f t="shared" si="11"/>
        <v>93648.84</v>
      </c>
      <c r="L80" s="66">
        <f t="shared" si="7"/>
        <v>552.770642201835</v>
      </c>
      <c r="M80" s="66">
        <f t="shared" si="8"/>
        <v>100897.225321101</v>
      </c>
      <c r="N80" s="67">
        <f t="shared" si="9"/>
        <v>7248.38532110093</v>
      </c>
      <c r="O80" s="68">
        <f t="shared" si="10"/>
        <v>0.00161957562651386</v>
      </c>
      <c r="P80" s="69"/>
    </row>
    <row r="81" customHeight="1" outlineLevel="2" spans="1:16">
      <c r="A81" s="40"/>
      <c r="B81" s="45" t="s">
        <v>193</v>
      </c>
      <c r="C81" s="46" t="s">
        <v>161</v>
      </c>
      <c r="D81" s="47" t="s">
        <v>144</v>
      </c>
      <c r="E81" s="48">
        <v>285.2</v>
      </c>
      <c r="F81" s="48">
        <v>57.98</v>
      </c>
      <c r="G81" s="49">
        <v>45</v>
      </c>
      <c r="H81" s="49"/>
      <c r="I81" s="49">
        <v>27</v>
      </c>
      <c r="J81" s="64">
        <f t="shared" si="6"/>
        <v>72</v>
      </c>
      <c r="K81" s="65">
        <f t="shared" si="11"/>
        <v>20534.4</v>
      </c>
      <c r="L81" s="66">
        <f t="shared" si="7"/>
        <v>53.1926605504587</v>
      </c>
      <c r="M81" s="66">
        <f t="shared" si="8"/>
        <v>15170.5467889908</v>
      </c>
      <c r="N81" s="67">
        <f t="shared" si="9"/>
        <v>-5363.85321100918</v>
      </c>
      <c r="O81" s="68">
        <f t="shared" si="10"/>
        <v>-0.00119849670511572</v>
      </c>
      <c r="P81" s="69"/>
    </row>
    <row r="82" customHeight="1" outlineLevel="2" spans="1:16">
      <c r="A82" s="40"/>
      <c r="B82" s="45" t="s">
        <v>194</v>
      </c>
      <c r="C82" s="46" t="s">
        <v>195</v>
      </c>
      <c r="D82" s="47" t="s">
        <v>81</v>
      </c>
      <c r="E82" s="48">
        <v>356.5</v>
      </c>
      <c r="F82" s="48">
        <v>7</v>
      </c>
      <c r="G82" s="49">
        <v>5</v>
      </c>
      <c r="H82" s="49"/>
      <c r="I82" s="49">
        <v>5.8</v>
      </c>
      <c r="J82" s="64">
        <f t="shared" si="6"/>
        <v>10.8</v>
      </c>
      <c r="K82" s="65">
        <f t="shared" si="11"/>
        <v>3850.2</v>
      </c>
      <c r="L82" s="66">
        <f t="shared" si="7"/>
        <v>6.42201834862385</v>
      </c>
      <c r="M82" s="66">
        <f t="shared" si="8"/>
        <v>2289.4495412844</v>
      </c>
      <c r="N82" s="67">
        <f t="shared" si="9"/>
        <v>-1560.7504587156</v>
      </c>
      <c r="O82" s="68">
        <f t="shared" si="10"/>
        <v>-0.000348733309561719</v>
      </c>
      <c r="P82" s="69"/>
    </row>
    <row r="83" customHeight="1" outlineLevel="2" spans="1:16">
      <c r="A83" s="40"/>
      <c r="B83" s="45" t="s">
        <v>196</v>
      </c>
      <c r="C83" s="46" t="s">
        <v>141</v>
      </c>
      <c r="D83" s="47" t="s">
        <v>67</v>
      </c>
      <c r="E83" s="48">
        <v>273.79</v>
      </c>
      <c r="F83" s="48">
        <v>417.8</v>
      </c>
      <c r="G83" s="49">
        <v>288.75</v>
      </c>
      <c r="H83" s="49"/>
      <c r="I83" s="49">
        <v>312.45</v>
      </c>
      <c r="J83" s="64">
        <f t="shared" si="6"/>
        <v>601.2</v>
      </c>
      <c r="K83" s="65">
        <f t="shared" si="11"/>
        <v>164602.55</v>
      </c>
      <c r="L83" s="66">
        <f t="shared" si="7"/>
        <v>383.302752293578</v>
      </c>
      <c r="M83" s="66">
        <f t="shared" si="8"/>
        <v>104944.460550459</v>
      </c>
      <c r="N83" s="67">
        <f t="shared" si="9"/>
        <v>-59658.0894495413</v>
      </c>
      <c r="O83" s="68">
        <f t="shared" si="10"/>
        <v>-0.0133299739620059</v>
      </c>
      <c r="P83" s="69"/>
    </row>
    <row r="84" customHeight="1" outlineLevel="2" spans="1:16">
      <c r="A84" s="40"/>
      <c r="B84" s="45" t="s">
        <v>197</v>
      </c>
      <c r="C84" s="46" t="s">
        <v>143</v>
      </c>
      <c r="D84" s="47" t="s">
        <v>144</v>
      </c>
      <c r="E84" s="48">
        <v>1839.54</v>
      </c>
      <c r="F84" s="48">
        <v>23.82</v>
      </c>
      <c r="G84" s="49">
        <v>12</v>
      </c>
      <c r="H84" s="49"/>
      <c r="I84" s="49">
        <v>3.5</v>
      </c>
      <c r="J84" s="64">
        <f t="shared" si="6"/>
        <v>15.5</v>
      </c>
      <c r="K84" s="65">
        <f t="shared" si="11"/>
        <v>28512.87</v>
      </c>
      <c r="L84" s="66">
        <f t="shared" si="7"/>
        <v>21.8532110091743</v>
      </c>
      <c r="M84" s="66">
        <f t="shared" si="8"/>
        <v>40199.8557798165</v>
      </c>
      <c r="N84" s="67">
        <f t="shared" si="9"/>
        <v>11686.9857798165</v>
      </c>
      <c r="O84" s="68">
        <f t="shared" si="10"/>
        <v>0.00261133431487194</v>
      </c>
      <c r="P84" s="69"/>
    </row>
    <row r="85" customHeight="1" outlineLevel="2" spans="1:16">
      <c r="A85" s="40"/>
      <c r="B85" s="45" t="s">
        <v>198</v>
      </c>
      <c r="C85" s="46" t="s">
        <v>199</v>
      </c>
      <c r="D85" s="47" t="s">
        <v>95</v>
      </c>
      <c r="E85" s="48">
        <v>73</v>
      </c>
      <c r="F85" s="48"/>
      <c r="G85" s="49"/>
      <c r="H85" s="49"/>
      <c r="I85" s="49"/>
      <c r="J85" s="64">
        <f t="shared" si="6"/>
        <v>0</v>
      </c>
      <c r="K85" s="65">
        <f t="shared" si="11"/>
        <v>0</v>
      </c>
      <c r="L85" s="66">
        <f t="shared" si="7"/>
        <v>0</v>
      </c>
      <c r="M85" s="66">
        <f t="shared" si="8"/>
        <v>0</v>
      </c>
      <c r="N85" s="67">
        <f t="shared" si="9"/>
        <v>0</v>
      </c>
      <c r="O85" s="68">
        <f t="shared" si="10"/>
        <v>0</v>
      </c>
      <c r="P85" s="69"/>
    </row>
    <row r="86" customHeight="1" outlineLevel="2" spans="1:16">
      <c r="A86" s="40"/>
      <c r="B86" s="45" t="s">
        <v>200</v>
      </c>
      <c r="C86" s="46" t="s">
        <v>201</v>
      </c>
      <c r="D86" s="47" t="s">
        <v>67</v>
      </c>
      <c r="E86" s="48">
        <v>0.79</v>
      </c>
      <c r="F86" s="48">
        <v>792.23</v>
      </c>
      <c r="G86" s="49">
        <v>120</v>
      </c>
      <c r="H86" s="49"/>
      <c r="I86" s="49">
        <v>458.06</v>
      </c>
      <c r="J86" s="64">
        <f t="shared" si="6"/>
        <v>578.06</v>
      </c>
      <c r="K86" s="65">
        <f t="shared" si="11"/>
        <v>456.67</v>
      </c>
      <c r="L86" s="66">
        <f t="shared" si="7"/>
        <v>726.816513761468</v>
      </c>
      <c r="M86" s="66">
        <f t="shared" si="8"/>
        <v>574.18504587156</v>
      </c>
      <c r="N86" s="67">
        <f t="shared" si="9"/>
        <v>117.51504587156</v>
      </c>
      <c r="O86" s="68">
        <f t="shared" si="10"/>
        <v>2.62575036523209e-5</v>
      </c>
      <c r="P86" s="69"/>
    </row>
    <row r="87" customHeight="1" outlineLevel="2" spans="1:16">
      <c r="A87" s="40"/>
      <c r="B87" s="45" t="s">
        <v>202</v>
      </c>
      <c r="C87" s="46" t="s">
        <v>167</v>
      </c>
      <c r="D87" s="47" t="s">
        <v>168</v>
      </c>
      <c r="E87" s="48">
        <v>0.33</v>
      </c>
      <c r="F87" s="48">
        <v>5938.67</v>
      </c>
      <c r="G87" s="49">
        <v>1025</v>
      </c>
      <c r="H87" s="49"/>
      <c r="I87" s="49">
        <v>4040</v>
      </c>
      <c r="J87" s="64">
        <f t="shared" si="6"/>
        <v>5065</v>
      </c>
      <c r="K87" s="65">
        <f t="shared" si="11"/>
        <v>1671.45</v>
      </c>
      <c r="L87" s="66">
        <f t="shared" si="7"/>
        <v>5448.32110091743</v>
      </c>
      <c r="M87" s="66">
        <f t="shared" si="8"/>
        <v>1797.94596330275</v>
      </c>
      <c r="N87" s="67">
        <f t="shared" si="9"/>
        <v>126.495963302752</v>
      </c>
      <c r="O87" s="68">
        <f t="shared" si="10"/>
        <v>2.82641953955081e-5</v>
      </c>
      <c r="P87" s="69"/>
    </row>
    <row r="88" customHeight="1" outlineLevel="2" spans="1:16">
      <c r="A88" s="40"/>
      <c r="B88" s="45" t="s">
        <v>203</v>
      </c>
      <c r="C88" s="46" t="s">
        <v>204</v>
      </c>
      <c r="D88" s="47" t="s">
        <v>95</v>
      </c>
      <c r="E88" s="48">
        <v>13</v>
      </c>
      <c r="F88" s="48"/>
      <c r="G88" s="49"/>
      <c r="H88" s="49"/>
      <c r="I88" s="49"/>
      <c r="J88" s="64">
        <f t="shared" si="6"/>
        <v>0</v>
      </c>
      <c r="K88" s="65">
        <f t="shared" si="11"/>
        <v>0</v>
      </c>
      <c r="L88" s="66">
        <f t="shared" si="7"/>
        <v>0</v>
      </c>
      <c r="M88" s="66">
        <f t="shared" si="8"/>
        <v>0</v>
      </c>
      <c r="N88" s="67">
        <f t="shared" si="9"/>
        <v>0</v>
      </c>
      <c r="O88" s="68">
        <f t="shared" si="10"/>
        <v>0</v>
      </c>
      <c r="P88" s="69"/>
    </row>
    <row r="89" customHeight="1" outlineLevel="2" spans="1:16">
      <c r="A89" s="40"/>
      <c r="B89" s="45" t="s">
        <v>205</v>
      </c>
      <c r="C89" s="46" t="s">
        <v>206</v>
      </c>
      <c r="D89" s="47" t="s">
        <v>67</v>
      </c>
      <c r="E89" s="48">
        <v>0.84</v>
      </c>
      <c r="F89" s="48">
        <v>813.99</v>
      </c>
      <c r="G89" s="49">
        <v>120</v>
      </c>
      <c r="H89" s="49">
        <v>35</v>
      </c>
      <c r="I89" s="49">
        <v>507.48</v>
      </c>
      <c r="J89" s="64">
        <f t="shared" si="6"/>
        <v>662.48</v>
      </c>
      <c r="K89" s="65">
        <f t="shared" si="11"/>
        <v>556.48</v>
      </c>
      <c r="L89" s="66">
        <f t="shared" si="7"/>
        <v>746.779816513761</v>
      </c>
      <c r="M89" s="66">
        <f t="shared" si="8"/>
        <v>627.29504587156</v>
      </c>
      <c r="N89" s="67">
        <f t="shared" si="9"/>
        <v>70.8150458715596</v>
      </c>
      <c r="O89" s="68">
        <f t="shared" si="10"/>
        <v>1.58228787796589e-5</v>
      </c>
      <c r="P89" s="69"/>
    </row>
    <row r="90" customHeight="1" outlineLevel="2" spans="1:16">
      <c r="A90" s="40"/>
      <c r="B90" s="45" t="s">
        <v>207</v>
      </c>
      <c r="C90" s="46" t="s">
        <v>167</v>
      </c>
      <c r="D90" s="47" t="s">
        <v>168</v>
      </c>
      <c r="E90" s="48">
        <v>0.06</v>
      </c>
      <c r="F90" s="48">
        <v>5938.67</v>
      </c>
      <c r="G90" s="49">
        <v>1025</v>
      </c>
      <c r="H90" s="49"/>
      <c r="I90" s="49">
        <v>4040</v>
      </c>
      <c r="J90" s="64">
        <f t="shared" si="6"/>
        <v>5065</v>
      </c>
      <c r="K90" s="65">
        <f t="shared" si="11"/>
        <v>303.9</v>
      </c>
      <c r="L90" s="66">
        <f t="shared" si="7"/>
        <v>5448.32110091743</v>
      </c>
      <c r="M90" s="66">
        <f t="shared" si="8"/>
        <v>326.899266055046</v>
      </c>
      <c r="N90" s="67">
        <f t="shared" si="9"/>
        <v>22.9992660550459</v>
      </c>
      <c r="O90" s="68">
        <f t="shared" si="10"/>
        <v>5.13894461736512e-6</v>
      </c>
      <c r="P90" s="69"/>
    </row>
    <row r="91" customHeight="1" outlineLevel="2" spans="1:16">
      <c r="A91" s="40"/>
      <c r="B91" s="45" t="s">
        <v>208</v>
      </c>
      <c r="C91" s="46" t="s">
        <v>209</v>
      </c>
      <c r="D91" s="47" t="s">
        <v>90</v>
      </c>
      <c r="E91" s="48">
        <v>3</v>
      </c>
      <c r="F91" s="48"/>
      <c r="G91" s="49"/>
      <c r="H91" s="49"/>
      <c r="I91" s="49"/>
      <c r="J91" s="64">
        <f t="shared" si="6"/>
        <v>0</v>
      </c>
      <c r="K91" s="65">
        <f t="shared" si="11"/>
        <v>0</v>
      </c>
      <c r="L91" s="66">
        <f t="shared" si="7"/>
        <v>0</v>
      </c>
      <c r="M91" s="66">
        <f t="shared" si="8"/>
        <v>0</v>
      </c>
      <c r="N91" s="67">
        <f t="shared" si="9"/>
        <v>0</v>
      </c>
      <c r="O91" s="68">
        <f t="shared" si="10"/>
        <v>0</v>
      </c>
      <c r="P91" s="69"/>
    </row>
    <row r="92" customHeight="1" outlineLevel="2" spans="1:16">
      <c r="A92" s="40"/>
      <c r="B92" s="45" t="s">
        <v>210</v>
      </c>
      <c r="C92" s="46" t="s">
        <v>137</v>
      </c>
      <c r="D92" s="47" t="s">
        <v>67</v>
      </c>
      <c r="E92" s="48">
        <v>9.62</v>
      </c>
      <c r="F92" s="48">
        <v>2.55</v>
      </c>
      <c r="G92" s="49">
        <v>0.3</v>
      </c>
      <c r="H92" s="49">
        <v>1.05</v>
      </c>
      <c r="I92" s="49"/>
      <c r="J92" s="64">
        <f t="shared" si="6"/>
        <v>1.35</v>
      </c>
      <c r="K92" s="65">
        <f t="shared" si="11"/>
        <v>12.99</v>
      </c>
      <c r="L92" s="66">
        <f t="shared" si="7"/>
        <v>2.3394495412844</v>
      </c>
      <c r="M92" s="66">
        <f t="shared" si="8"/>
        <v>22.505504587156</v>
      </c>
      <c r="N92" s="67">
        <f t="shared" si="9"/>
        <v>9.51550458715596</v>
      </c>
      <c r="O92" s="68">
        <f t="shared" si="10"/>
        <v>2.12613963257101e-6</v>
      </c>
      <c r="P92" s="69"/>
    </row>
    <row r="93" customHeight="1" outlineLevel="2" spans="1:16">
      <c r="A93" s="40"/>
      <c r="B93" s="45" t="s">
        <v>211</v>
      </c>
      <c r="C93" s="46" t="s">
        <v>149</v>
      </c>
      <c r="D93" s="47" t="s">
        <v>67</v>
      </c>
      <c r="E93" s="48">
        <v>3.37</v>
      </c>
      <c r="F93" s="48">
        <v>25.36</v>
      </c>
      <c r="G93" s="49">
        <v>0.3</v>
      </c>
      <c r="H93" s="49">
        <v>2</v>
      </c>
      <c r="I93" s="49"/>
      <c r="J93" s="64">
        <f t="shared" ref="J93:J156" si="12">SUM(G93:I93)</f>
        <v>2.3</v>
      </c>
      <c r="K93" s="65">
        <f t="shared" si="11"/>
        <v>7.75</v>
      </c>
      <c r="L93" s="66">
        <f t="shared" ref="L93:L156" si="13">F93-F93/1.09*0.09</f>
        <v>23.2660550458716</v>
      </c>
      <c r="M93" s="66">
        <f t="shared" ref="M93:M156" si="14">L93*E93</f>
        <v>78.4066055045872</v>
      </c>
      <c r="N93" s="67">
        <f t="shared" ref="N93:N156" si="15">M93-K93</f>
        <v>70.6566055045872</v>
      </c>
      <c r="O93" s="68">
        <f t="shared" ref="O93:O156" si="16">N93/$M$6</f>
        <v>1.57874769425273e-5</v>
      </c>
      <c r="P93" s="69"/>
    </row>
    <row r="94" customHeight="1" outlineLevel="2" spans="1:16">
      <c r="A94" s="40"/>
      <c r="B94" s="45" t="s">
        <v>212</v>
      </c>
      <c r="C94" s="46" t="s">
        <v>213</v>
      </c>
      <c r="D94" s="47" t="s">
        <v>67</v>
      </c>
      <c r="E94" s="48">
        <v>1.28</v>
      </c>
      <c r="F94" s="48">
        <v>614.09</v>
      </c>
      <c r="G94" s="49">
        <v>65</v>
      </c>
      <c r="H94" s="49">
        <v>20</v>
      </c>
      <c r="I94" s="49">
        <v>463.25</v>
      </c>
      <c r="J94" s="64">
        <f t="shared" si="12"/>
        <v>548.25</v>
      </c>
      <c r="K94" s="65">
        <f t="shared" si="11"/>
        <v>701.76</v>
      </c>
      <c r="L94" s="66">
        <f t="shared" si="13"/>
        <v>563.385321100918</v>
      </c>
      <c r="M94" s="66">
        <f t="shared" si="14"/>
        <v>721.133211009174</v>
      </c>
      <c r="N94" s="67">
        <f t="shared" si="15"/>
        <v>19.3732110091744</v>
      </c>
      <c r="O94" s="68">
        <f t="shared" si="16"/>
        <v>4.32874067365437e-6</v>
      </c>
      <c r="P94" s="69"/>
    </row>
    <row r="95" customHeight="1" outlineLevel="2" spans="1:16">
      <c r="A95" s="40"/>
      <c r="B95" s="45" t="s">
        <v>214</v>
      </c>
      <c r="C95" s="46" t="s">
        <v>141</v>
      </c>
      <c r="D95" s="47" t="s">
        <v>67</v>
      </c>
      <c r="E95" s="48">
        <v>1.49</v>
      </c>
      <c r="F95" s="48">
        <v>417.8</v>
      </c>
      <c r="G95" s="49">
        <v>288.75</v>
      </c>
      <c r="H95" s="49"/>
      <c r="I95" s="49">
        <v>312.45</v>
      </c>
      <c r="J95" s="64">
        <f t="shared" si="12"/>
        <v>601.2</v>
      </c>
      <c r="K95" s="65">
        <f t="shared" si="11"/>
        <v>895.79</v>
      </c>
      <c r="L95" s="66">
        <f t="shared" si="13"/>
        <v>383.302752293578</v>
      </c>
      <c r="M95" s="66">
        <f t="shared" si="14"/>
        <v>571.121100917431</v>
      </c>
      <c r="N95" s="67">
        <f t="shared" si="15"/>
        <v>-324.668899082569</v>
      </c>
      <c r="O95" s="68">
        <f t="shared" si="16"/>
        <v>-7.25438580245554e-5</v>
      </c>
      <c r="P95" s="69"/>
    </row>
    <row r="96" customHeight="1" outlineLevel="2" spans="1:16">
      <c r="A96" s="40"/>
      <c r="B96" s="45" t="s">
        <v>215</v>
      </c>
      <c r="C96" s="46" t="s">
        <v>143</v>
      </c>
      <c r="D96" s="47" t="s">
        <v>144</v>
      </c>
      <c r="E96" s="48">
        <v>10.08</v>
      </c>
      <c r="F96" s="48">
        <v>23.82</v>
      </c>
      <c r="G96" s="49">
        <v>12</v>
      </c>
      <c r="H96" s="49"/>
      <c r="I96" s="49">
        <v>3.5</v>
      </c>
      <c r="J96" s="64">
        <f t="shared" si="12"/>
        <v>15.5</v>
      </c>
      <c r="K96" s="65">
        <f t="shared" si="11"/>
        <v>156.24</v>
      </c>
      <c r="L96" s="66">
        <f t="shared" si="13"/>
        <v>21.8532110091743</v>
      </c>
      <c r="M96" s="66">
        <f t="shared" si="14"/>
        <v>220.280366972477</v>
      </c>
      <c r="N96" s="67">
        <f t="shared" si="15"/>
        <v>64.0403669724771</v>
      </c>
      <c r="O96" s="68">
        <f t="shared" si="16"/>
        <v>1.43091478814862e-5</v>
      </c>
      <c r="P96" s="69"/>
    </row>
    <row r="97" customHeight="1" outlineLevel="2" spans="1:16">
      <c r="A97" s="40"/>
      <c r="B97" s="45" t="s">
        <v>216</v>
      </c>
      <c r="C97" s="46" t="s">
        <v>161</v>
      </c>
      <c r="D97" s="47" t="s">
        <v>144</v>
      </c>
      <c r="E97" s="48">
        <v>1.84</v>
      </c>
      <c r="F97" s="48">
        <v>57.98</v>
      </c>
      <c r="G97" s="49">
        <v>45</v>
      </c>
      <c r="H97" s="49"/>
      <c r="I97" s="49">
        <v>27</v>
      </c>
      <c r="J97" s="64">
        <f t="shared" si="12"/>
        <v>72</v>
      </c>
      <c r="K97" s="65">
        <f t="shared" si="11"/>
        <v>132.48</v>
      </c>
      <c r="L97" s="66">
        <f t="shared" si="13"/>
        <v>53.1926605504587</v>
      </c>
      <c r="M97" s="66">
        <f t="shared" si="14"/>
        <v>97.874495412844</v>
      </c>
      <c r="N97" s="67">
        <f t="shared" si="15"/>
        <v>-34.605504587156</v>
      </c>
      <c r="O97" s="68">
        <f t="shared" si="16"/>
        <v>-7.73223680719816e-6</v>
      </c>
      <c r="P97" s="69"/>
    </row>
    <row r="98" customHeight="1" outlineLevel="2" spans="1:16">
      <c r="A98" s="40"/>
      <c r="B98" s="45" t="s">
        <v>217</v>
      </c>
      <c r="C98" s="46" t="s">
        <v>218</v>
      </c>
      <c r="D98" s="47" t="s">
        <v>81</v>
      </c>
      <c r="E98" s="48">
        <v>968</v>
      </c>
      <c r="F98" s="48"/>
      <c r="G98" s="49"/>
      <c r="H98" s="49"/>
      <c r="I98" s="49"/>
      <c r="J98" s="64">
        <f t="shared" si="12"/>
        <v>0</v>
      </c>
      <c r="K98" s="65">
        <f t="shared" si="11"/>
        <v>0</v>
      </c>
      <c r="L98" s="66">
        <f t="shared" si="13"/>
        <v>0</v>
      </c>
      <c r="M98" s="66">
        <f t="shared" si="14"/>
        <v>0</v>
      </c>
      <c r="N98" s="67">
        <f t="shared" si="15"/>
        <v>0</v>
      </c>
      <c r="O98" s="68">
        <f t="shared" si="16"/>
        <v>0</v>
      </c>
      <c r="P98" s="69"/>
    </row>
    <row r="99" customHeight="1" outlineLevel="2" spans="1:16">
      <c r="A99" s="40"/>
      <c r="B99" s="45" t="s">
        <v>219</v>
      </c>
      <c r="C99" s="46" t="s">
        <v>188</v>
      </c>
      <c r="D99" s="47" t="s">
        <v>81</v>
      </c>
      <c r="E99" s="48">
        <v>968</v>
      </c>
      <c r="F99" s="48"/>
      <c r="G99" s="49"/>
      <c r="H99" s="49"/>
      <c r="I99" s="49"/>
      <c r="J99" s="64">
        <f t="shared" si="12"/>
        <v>0</v>
      </c>
      <c r="K99" s="65">
        <f t="shared" si="11"/>
        <v>0</v>
      </c>
      <c r="L99" s="66">
        <f t="shared" si="13"/>
        <v>0</v>
      </c>
      <c r="M99" s="66">
        <f t="shared" si="14"/>
        <v>0</v>
      </c>
      <c r="N99" s="67">
        <f t="shared" si="15"/>
        <v>0</v>
      </c>
      <c r="O99" s="68">
        <f t="shared" si="16"/>
        <v>0</v>
      </c>
      <c r="P99" s="69"/>
    </row>
    <row r="100" customHeight="1" outlineLevel="2" spans="1:16">
      <c r="A100" s="40"/>
      <c r="B100" s="45" t="s">
        <v>220</v>
      </c>
      <c r="C100" s="46" t="s">
        <v>137</v>
      </c>
      <c r="D100" s="47" t="s">
        <v>67</v>
      </c>
      <c r="E100" s="48">
        <v>909.92</v>
      </c>
      <c r="F100" s="48">
        <v>2.55</v>
      </c>
      <c r="G100" s="49">
        <v>0.3</v>
      </c>
      <c r="H100" s="49">
        <v>1.05</v>
      </c>
      <c r="I100" s="49"/>
      <c r="J100" s="64">
        <f t="shared" si="12"/>
        <v>1.35</v>
      </c>
      <c r="K100" s="65">
        <f t="shared" si="11"/>
        <v>1228.39</v>
      </c>
      <c r="L100" s="66">
        <f t="shared" si="13"/>
        <v>2.3394495412844</v>
      </c>
      <c r="M100" s="66">
        <f t="shared" si="14"/>
        <v>2128.7119266055</v>
      </c>
      <c r="N100" s="67">
        <f t="shared" si="15"/>
        <v>900.321926605504</v>
      </c>
      <c r="O100" s="68">
        <f t="shared" si="16"/>
        <v>0.000201167485412435</v>
      </c>
      <c r="P100" s="69"/>
    </row>
    <row r="101" customHeight="1" outlineLevel="2" spans="1:16">
      <c r="A101" s="40"/>
      <c r="B101" s="45" t="s">
        <v>221</v>
      </c>
      <c r="C101" s="46" t="s">
        <v>149</v>
      </c>
      <c r="D101" s="47" t="s">
        <v>67</v>
      </c>
      <c r="E101" s="48">
        <v>251.68</v>
      </c>
      <c r="F101" s="48">
        <v>25.36</v>
      </c>
      <c r="G101" s="49">
        <v>0.3</v>
      </c>
      <c r="H101" s="49">
        <v>2</v>
      </c>
      <c r="I101" s="49"/>
      <c r="J101" s="64">
        <f t="shared" si="12"/>
        <v>2.3</v>
      </c>
      <c r="K101" s="65">
        <f t="shared" si="11"/>
        <v>578.86</v>
      </c>
      <c r="L101" s="66">
        <f t="shared" si="13"/>
        <v>23.2660550458716</v>
      </c>
      <c r="M101" s="66">
        <f t="shared" si="14"/>
        <v>5855.60073394495</v>
      </c>
      <c r="N101" s="67">
        <f t="shared" si="15"/>
        <v>5276.74073394495</v>
      </c>
      <c r="O101" s="68">
        <f t="shared" si="16"/>
        <v>0.00117903233638138</v>
      </c>
      <c r="P101" s="69"/>
    </row>
    <row r="102" customHeight="1" outlineLevel="2" spans="1:16">
      <c r="A102" s="40"/>
      <c r="B102" s="45" t="s">
        <v>222</v>
      </c>
      <c r="C102" s="46" t="s">
        <v>192</v>
      </c>
      <c r="D102" s="47" t="s">
        <v>67</v>
      </c>
      <c r="E102" s="48">
        <v>286.53</v>
      </c>
      <c r="F102" s="48">
        <v>602.52</v>
      </c>
      <c r="G102" s="49">
        <v>65</v>
      </c>
      <c r="H102" s="49">
        <v>20</v>
      </c>
      <c r="I102" s="49">
        <v>428.06</v>
      </c>
      <c r="J102" s="64">
        <f t="shared" si="12"/>
        <v>513.06</v>
      </c>
      <c r="K102" s="65">
        <f t="shared" si="11"/>
        <v>147007.08</v>
      </c>
      <c r="L102" s="66">
        <f t="shared" si="13"/>
        <v>552.770642201835</v>
      </c>
      <c r="M102" s="66">
        <f t="shared" si="14"/>
        <v>158385.372110092</v>
      </c>
      <c r="N102" s="67">
        <f t="shared" si="15"/>
        <v>11378.2921100917</v>
      </c>
      <c r="O102" s="68">
        <f t="shared" si="16"/>
        <v>0.00254235995418365</v>
      </c>
      <c r="P102" s="69"/>
    </row>
    <row r="103" customHeight="1" outlineLevel="2" spans="1:16">
      <c r="A103" s="40"/>
      <c r="B103" s="45" t="s">
        <v>223</v>
      </c>
      <c r="C103" s="46" t="s">
        <v>161</v>
      </c>
      <c r="D103" s="47" t="s">
        <v>144</v>
      </c>
      <c r="E103" s="48">
        <v>387.2</v>
      </c>
      <c r="F103" s="48">
        <v>57.98</v>
      </c>
      <c r="G103" s="49">
        <v>45</v>
      </c>
      <c r="H103" s="49"/>
      <c r="I103" s="49">
        <v>27</v>
      </c>
      <c r="J103" s="64">
        <f t="shared" si="12"/>
        <v>72</v>
      </c>
      <c r="K103" s="65">
        <f t="shared" si="11"/>
        <v>27878.4</v>
      </c>
      <c r="L103" s="66">
        <f t="shared" si="13"/>
        <v>53.1926605504587</v>
      </c>
      <c r="M103" s="66">
        <f t="shared" si="14"/>
        <v>20596.1981651376</v>
      </c>
      <c r="N103" s="67">
        <f t="shared" si="15"/>
        <v>-7282.20183486239</v>
      </c>
      <c r="O103" s="68">
        <f t="shared" si="16"/>
        <v>-0.0016271315716017</v>
      </c>
      <c r="P103" s="69"/>
    </row>
    <row r="104" customHeight="1" outlineLevel="2" spans="1:16">
      <c r="A104" s="40"/>
      <c r="B104" s="45" t="s">
        <v>224</v>
      </c>
      <c r="C104" s="46" t="s">
        <v>195</v>
      </c>
      <c r="D104" s="47" t="s">
        <v>81</v>
      </c>
      <c r="E104" s="48">
        <v>484</v>
      </c>
      <c r="F104" s="48">
        <v>7</v>
      </c>
      <c r="G104" s="49">
        <v>5</v>
      </c>
      <c r="H104" s="49"/>
      <c r="I104" s="49">
        <v>5.8</v>
      </c>
      <c r="J104" s="64">
        <f t="shared" si="12"/>
        <v>10.8</v>
      </c>
      <c r="K104" s="65">
        <f t="shared" si="11"/>
        <v>5227.2</v>
      </c>
      <c r="L104" s="66">
        <f t="shared" si="13"/>
        <v>6.42201834862385</v>
      </c>
      <c r="M104" s="66">
        <f t="shared" si="14"/>
        <v>3108.25688073394</v>
      </c>
      <c r="N104" s="67">
        <f t="shared" si="15"/>
        <v>-2118.94311926605</v>
      </c>
      <c r="O104" s="68">
        <f t="shared" si="16"/>
        <v>-0.000473455601200202</v>
      </c>
      <c r="P104" s="69"/>
    </row>
    <row r="105" customHeight="1" outlineLevel="2" spans="1:16">
      <c r="A105" s="40"/>
      <c r="B105" s="45" t="s">
        <v>225</v>
      </c>
      <c r="C105" s="46" t="s">
        <v>141</v>
      </c>
      <c r="D105" s="47" t="s">
        <v>67</v>
      </c>
      <c r="E105" s="48">
        <v>371.71</v>
      </c>
      <c r="F105" s="48">
        <v>417.8</v>
      </c>
      <c r="G105" s="49">
        <v>288.75</v>
      </c>
      <c r="H105" s="49"/>
      <c r="I105" s="49">
        <v>312.45</v>
      </c>
      <c r="J105" s="64">
        <f t="shared" si="12"/>
        <v>601.2</v>
      </c>
      <c r="K105" s="65">
        <f t="shared" si="11"/>
        <v>223472.05</v>
      </c>
      <c r="L105" s="66">
        <f t="shared" si="13"/>
        <v>383.302752293578</v>
      </c>
      <c r="M105" s="66">
        <f t="shared" si="14"/>
        <v>142477.466055046</v>
      </c>
      <c r="N105" s="67">
        <f t="shared" si="15"/>
        <v>-80994.5839449541</v>
      </c>
      <c r="O105" s="68">
        <f t="shared" si="16"/>
        <v>-0.0180973897255444</v>
      </c>
      <c r="P105" s="69"/>
    </row>
    <row r="106" customHeight="1" outlineLevel="2" spans="1:16">
      <c r="A106" s="40"/>
      <c r="B106" s="45" t="s">
        <v>226</v>
      </c>
      <c r="C106" s="46" t="s">
        <v>143</v>
      </c>
      <c r="D106" s="47" t="s">
        <v>144</v>
      </c>
      <c r="E106" s="48">
        <v>2497.44</v>
      </c>
      <c r="F106" s="48">
        <v>23.82</v>
      </c>
      <c r="G106" s="49">
        <v>12</v>
      </c>
      <c r="H106" s="49"/>
      <c r="I106" s="49">
        <v>3.5</v>
      </c>
      <c r="J106" s="64">
        <f t="shared" si="12"/>
        <v>15.5</v>
      </c>
      <c r="K106" s="65">
        <f t="shared" si="11"/>
        <v>38710.32</v>
      </c>
      <c r="L106" s="66">
        <f t="shared" si="13"/>
        <v>21.8532110091743</v>
      </c>
      <c r="M106" s="66">
        <f t="shared" si="14"/>
        <v>54577.0833027523</v>
      </c>
      <c r="N106" s="67">
        <f t="shared" si="15"/>
        <v>15866.7633027523</v>
      </c>
      <c r="O106" s="68">
        <f t="shared" si="16"/>
        <v>0.0035452617346368</v>
      </c>
      <c r="P106" s="69"/>
    </row>
    <row r="107" customHeight="1" outlineLevel="2" spans="1:16">
      <c r="A107" s="40"/>
      <c r="B107" s="45" t="s">
        <v>227</v>
      </c>
      <c r="C107" s="46" t="s">
        <v>199</v>
      </c>
      <c r="D107" s="47" t="s">
        <v>95</v>
      </c>
      <c r="E107" s="48">
        <v>99</v>
      </c>
      <c r="F107" s="48"/>
      <c r="G107" s="49"/>
      <c r="H107" s="49"/>
      <c r="I107" s="49"/>
      <c r="J107" s="64">
        <f t="shared" si="12"/>
        <v>0</v>
      </c>
      <c r="K107" s="65">
        <f t="shared" si="11"/>
        <v>0</v>
      </c>
      <c r="L107" s="66">
        <f t="shared" si="13"/>
        <v>0</v>
      </c>
      <c r="M107" s="66">
        <f t="shared" si="14"/>
        <v>0</v>
      </c>
      <c r="N107" s="67">
        <f t="shared" si="15"/>
        <v>0</v>
      </c>
      <c r="O107" s="68">
        <f t="shared" si="16"/>
        <v>0</v>
      </c>
      <c r="P107" s="69"/>
    </row>
    <row r="108" customHeight="1" outlineLevel="2" spans="1:16">
      <c r="A108" s="40"/>
      <c r="B108" s="45" t="s">
        <v>228</v>
      </c>
      <c r="C108" s="46" t="s">
        <v>201</v>
      </c>
      <c r="D108" s="47" t="s">
        <v>67</v>
      </c>
      <c r="E108" s="48">
        <v>1.31</v>
      </c>
      <c r="F108" s="48">
        <v>792.23</v>
      </c>
      <c r="G108" s="49">
        <v>120</v>
      </c>
      <c r="H108" s="49"/>
      <c r="I108" s="49">
        <v>458.06</v>
      </c>
      <c r="J108" s="64">
        <f t="shared" si="12"/>
        <v>578.06</v>
      </c>
      <c r="K108" s="65">
        <f t="shared" si="11"/>
        <v>757.26</v>
      </c>
      <c r="L108" s="66">
        <f t="shared" si="13"/>
        <v>726.816513761468</v>
      </c>
      <c r="M108" s="66">
        <f t="shared" si="14"/>
        <v>952.129633027523</v>
      </c>
      <c r="N108" s="67">
        <f t="shared" si="15"/>
        <v>194.869633027523</v>
      </c>
      <c r="O108" s="68">
        <f t="shared" si="16"/>
        <v>4.35415742979763e-5</v>
      </c>
      <c r="P108" s="69"/>
    </row>
    <row r="109" customHeight="1" outlineLevel="2" spans="1:16">
      <c r="A109" s="40"/>
      <c r="B109" s="45" t="s">
        <v>229</v>
      </c>
      <c r="C109" s="46" t="s">
        <v>167</v>
      </c>
      <c r="D109" s="47" t="s">
        <v>168</v>
      </c>
      <c r="E109" s="48">
        <v>0.54</v>
      </c>
      <c r="F109" s="48">
        <v>5938.67</v>
      </c>
      <c r="G109" s="49">
        <v>1025</v>
      </c>
      <c r="H109" s="49"/>
      <c r="I109" s="49">
        <v>4040</v>
      </c>
      <c r="J109" s="64">
        <f t="shared" si="12"/>
        <v>5065</v>
      </c>
      <c r="K109" s="65">
        <f t="shared" si="11"/>
        <v>2735.1</v>
      </c>
      <c r="L109" s="66">
        <f t="shared" si="13"/>
        <v>5448.32110091743</v>
      </c>
      <c r="M109" s="66">
        <f t="shared" si="14"/>
        <v>2942.09339449541</v>
      </c>
      <c r="N109" s="67">
        <f t="shared" si="15"/>
        <v>206.993394495413</v>
      </c>
      <c r="O109" s="68">
        <f t="shared" si="16"/>
        <v>4.62505015562861e-5</v>
      </c>
      <c r="P109" s="69"/>
    </row>
    <row r="110" customHeight="1" outlineLevel="2" spans="1:16">
      <c r="A110" s="40"/>
      <c r="B110" s="45" t="s">
        <v>230</v>
      </c>
      <c r="C110" s="46" t="s">
        <v>204</v>
      </c>
      <c r="D110" s="47" t="s">
        <v>95</v>
      </c>
      <c r="E110" s="48">
        <v>18</v>
      </c>
      <c r="F110" s="48"/>
      <c r="G110" s="49"/>
      <c r="H110" s="49"/>
      <c r="I110" s="49"/>
      <c r="J110" s="64">
        <f t="shared" si="12"/>
        <v>0</v>
      </c>
      <c r="K110" s="65">
        <f t="shared" si="11"/>
        <v>0</v>
      </c>
      <c r="L110" s="66">
        <f t="shared" si="13"/>
        <v>0</v>
      </c>
      <c r="M110" s="66">
        <f t="shared" si="14"/>
        <v>0</v>
      </c>
      <c r="N110" s="67">
        <f t="shared" si="15"/>
        <v>0</v>
      </c>
      <c r="O110" s="68">
        <f t="shared" si="16"/>
        <v>0</v>
      </c>
      <c r="P110" s="69"/>
    </row>
    <row r="111" customHeight="1" outlineLevel="2" spans="1:16">
      <c r="A111" s="40"/>
      <c r="B111" s="45" t="s">
        <v>231</v>
      </c>
      <c r="C111" s="46" t="s">
        <v>206</v>
      </c>
      <c r="D111" s="47" t="s">
        <v>67</v>
      </c>
      <c r="E111" s="48">
        <v>1.38</v>
      </c>
      <c r="F111" s="48">
        <v>813.99</v>
      </c>
      <c r="G111" s="49">
        <v>120</v>
      </c>
      <c r="H111" s="49">
        <v>35</v>
      </c>
      <c r="I111" s="49">
        <v>507.48</v>
      </c>
      <c r="J111" s="64">
        <f t="shared" si="12"/>
        <v>662.48</v>
      </c>
      <c r="K111" s="65">
        <f t="shared" si="11"/>
        <v>914.22</v>
      </c>
      <c r="L111" s="66">
        <f t="shared" si="13"/>
        <v>746.779816513761</v>
      </c>
      <c r="M111" s="66">
        <f t="shared" si="14"/>
        <v>1030.55614678899</v>
      </c>
      <c r="N111" s="67">
        <f t="shared" si="15"/>
        <v>116.336146788991</v>
      </c>
      <c r="O111" s="68">
        <f t="shared" si="16"/>
        <v>2.59940910251403e-5</v>
      </c>
      <c r="P111" s="69"/>
    </row>
    <row r="112" customHeight="1" outlineLevel="2" spans="1:16">
      <c r="A112" s="40"/>
      <c r="B112" s="45" t="s">
        <v>232</v>
      </c>
      <c r="C112" s="46" t="s">
        <v>167</v>
      </c>
      <c r="D112" s="47" t="s">
        <v>168</v>
      </c>
      <c r="E112" s="48">
        <v>0.09</v>
      </c>
      <c r="F112" s="48">
        <v>5938.67</v>
      </c>
      <c r="G112" s="49">
        <v>1025</v>
      </c>
      <c r="H112" s="49"/>
      <c r="I112" s="49">
        <v>4040</v>
      </c>
      <c r="J112" s="64">
        <f t="shared" si="12"/>
        <v>5065</v>
      </c>
      <c r="K112" s="65">
        <f t="shared" si="11"/>
        <v>455.85</v>
      </c>
      <c r="L112" s="66">
        <f t="shared" si="13"/>
        <v>5448.32110091743</v>
      </c>
      <c r="M112" s="66">
        <f t="shared" si="14"/>
        <v>490.348899082569</v>
      </c>
      <c r="N112" s="67">
        <f t="shared" si="15"/>
        <v>34.4988990825688</v>
      </c>
      <c r="O112" s="68">
        <f t="shared" si="16"/>
        <v>7.70841692604766e-6</v>
      </c>
      <c r="P112" s="69"/>
    </row>
    <row r="113" customHeight="1" outlineLevel="2" spans="1:16">
      <c r="A113" s="40"/>
      <c r="B113" s="45" t="s">
        <v>233</v>
      </c>
      <c r="C113" s="46" t="s">
        <v>209</v>
      </c>
      <c r="D113" s="47" t="s">
        <v>90</v>
      </c>
      <c r="E113" s="48">
        <v>3</v>
      </c>
      <c r="F113" s="48"/>
      <c r="G113" s="49"/>
      <c r="H113" s="49"/>
      <c r="I113" s="49"/>
      <c r="J113" s="64">
        <f t="shared" si="12"/>
        <v>0</v>
      </c>
      <c r="K113" s="65">
        <f t="shared" si="11"/>
        <v>0</v>
      </c>
      <c r="L113" s="66">
        <f t="shared" si="13"/>
        <v>0</v>
      </c>
      <c r="M113" s="66">
        <f t="shared" si="14"/>
        <v>0</v>
      </c>
      <c r="N113" s="67">
        <f t="shared" si="15"/>
        <v>0</v>
      </c>
      <c r="O113" s="68">
        <f t="shared" si="16"/>
        <v>0</v>
      </c>
      <c r="P113" s="69"/>
    </row>
    <row r="114" customHeight="1" outlineLevel="2" spans="1:16">
      <c r="A114" s="40"/>
      <c r="B114" s="45" t="s">
        <v>234</v>
      </c>
      <c r="C114" s="46" t="s">
        <v>137</v>
      </c>
      <c r="D114" s="47" t="s">
        <v>67</v>
      </c>
      <c r="E114" s="48">
        <v>11.4</v>
      </c>
      <c r="F114" s="48">
        <v>2.55</v>
      </c>
      <c r="G114" s="49">
        <v>0.3</v>
      </c>
      <c r="H114" s="49">
        <v>1.05</v>
      </c>
      <c r="I114" s="49"/>
      <c r="J114" s="64">
        <f t="shared" si="12"/>
        <v>1.35</v>
      </c>
      <c r="K114" s="65">
        <f t="shared" si="11"/>
        <v>15.39</v>
      </c>
      <c r="L114" s="66">
        <f t="shared" si="13"/>
        <v>2.3394495412844</v>
      </c>
      <c r="M114" s="66">
        <f t="shared" si="14"/>
        <v>26.6697247706422</v>
      </c>
      <c r="N114" s="67">
        <f t="shared" si="15"/>
        <v>11.2797247706422</v>
      </c>
      <c r="O114" s="68">
        <f t="shared" si="16"/>
        <v>2.52033611667075e-6</v>
      </c>
      <c r="P114" s="69"/>
    </row>
    <row r="115" customHeight="1" outlineLevel="2" spans="1:16">
      <c r="A115" s="40"/>
      <c r="B115" s="45" t="s">
        <v>235</v>
      </c>
      <c r="C115" s="46" t="s">
        <v>149</v>
      </c>
      <c r="D115" s="47" t="s">
        <v>67</v>
      </c>
      <c r="E115" s="48">
        <v>3.99</v>
      </c>
      <c r="F115" s="48">
        <v>25.36</v>
      </c>
      <c r="G115" s="49">
        <v>0.3</v>
      </c>
      <c r="H115" s="49">
        <v>2</v>
      </c>
      <c r="I115" s="49"/>
      <c r="J115" s="64">
        <f t="shared" si="12"/>
        <v>2.3</v>
      </c>
      <c r="K115" s="65">
        <f t="shared" si="11"/>
        <v>9.18</v>
      </c>
      <c r="L115" s="66">
        <f t="shared" si="13"/>
        <v>23.2660550458716</v>
      </c>
      <c r="M115" s="66">
        <f t="shared" si="14"/>
        <v>92.8315596330275</v>
      </c>
      <c r="N115" s="67">
        <f t="shared" si="15"/>
        <v>83.6515596330275</v>
      </c>
      <c r="O115" s="68">
        <f t="shared" si="16"/>
        <v>1.86910630574679e-5</v>
      </c>
      <c r="P115" s="69"/>
    </row>
    <row r="116" customHeight="1" outlineLevel="2" spans="1:16">
      <c r="A116" s="40"/>
      <c r="B116" s="45" t="s">
        <v>236</v>
      </c>
      <c r="C116" s="46" t="s">
        <v>213</v>
      </c>
      <c r="D116" s="47" t="s">
        <v>67</v>
      </c>
      <c r="E116" s="48">
        <v>1.52</v>
      </c>
      <c r="F116" s="48">
        <v>614.09</v>
      </c>
      <c r="G116" s="49">
        <v>65</v>
      </c>
      <c r="H116" s="49">
        <v>20</v>
      </c>
      <c r="I116" s="49">
        <v>463.25</v>
      </c>
      <c r="J116" s="64">
        <f t="shared" si="12"/>
        <v>548.25</v>
      </c>
      <c r="K116" s="65">
        <f t="shared" si="11"/>
        <v>833.34</v>
      </c>
      <c r="L116" s="66">
        <f t="shared" si="13"/>
        <v>563.385321100918</v>
      </c>
      <c r="M116" s="66">
        <f t="shared" si="14"/>
        <v>856.345688073395</v>
      </c>
      <c r="N116" s="67">
        <f t="shared" si="15"/>
        <v>23.0056880733946</v>
      </c>
      <c r="O116" s="68">
        <f t="shared" si="16"/>
        <v>5.14037954996457e-6</v>
      </c>
      <c r="P116" s="69"/>
    </row>
    <row r="117" customHeight="1" outlineLevel="2" spans="1:16">
      <c r="A117" s="40"/>
      <c r="B117" s="45" t="s">
        <v>237</v>
      </c>
      <c r="C117" s="46" t="s">
        <v>141</v>
      </c>
      <c r="D117" s="47" t="s">
        <v>67</v>
      </c>
      <c r="E117" s="48">
        <v>1.6</v>
      </c>
      <c r="F117" s="48">
        <v>417.8</v>
      </c>
      <c r="G117" s="49">
        <v>288.75</v>
      </c>
      <c r="H117" s="49"/>
      <c r="I117" s="49">
        <v>312.45</v>
      </c>
      <c r="J117" s="64">
        <f t="shared" si="12"/>
        <v>601.2</v>
      </c>
      <c r="K117" s="65">
        <f t="shared" si="11"/>
        <v>961.92</v>
      </c>
      <c r="L117" s="66">
        <f t="shared" si="13"/>
        <v>383.302752293578</v>
      </c>
      <c r="M117" s="66">
        <f t="shared" si="14"/>
        <v>613.284403669725</v>
      </c>
      <c r="N117" s="67">
        <f t="shared" si="15"/>
        <v>-348.635596330275</v>
      </c>
      <c r="O117" s="68">
        <f t="shared" si="16"/>
        <v>-7.78989649885057e-5</v>
      </c>
      <c r="P117" s="69"/>
    </row>
    <row r="118" customHeight="1" outlineLevel="2" spans="1:16">
      <c r="A118" s="40"/>
      <c r="B118" s="45" t="s">
        <v>238</v>
      </c>
      <c r="C118" s="46" t="s">
        <v>143</v>
      </c>
      <c r="D118" s="47" t="s">
        <v>144</v>
      </c>
      <c r="E118" s="48">
        <v>11.04</v>
      </c>
      <c r="F118" s="48">
        <v>23.82</v>
      </c>
      <c r="G118" s="49">
        <v>12</v>
      </c>
      <c r="H118" s="49"/>
      <c r="I118" s="49">
        <v>3.5</v>
      </c>
      <c r="J118" s="64">
        <f t="shared" si="12"/>
        <v>15.5</v>
      </c>
      <c r="K118" s="65">
        <f t="shared" si="11"/>
        <v>171.12</v>
      </c>
      <c r="L118" s="66">
        <f t="shared" si="13"/>
        <v>21.8532110091743</v>
      </c>
      <c r="M118" s="66">
        <f t="shared" si="14"/>
        <v>241.259449541284</v>
      </c>
      <c r="N118" s="67">
        <f t="shared" si="15"/>
        <v>70.1394495412844</v>
      </c>
      <c r="O118" s="68">
        <f t="shared" si="16"/>
        <v>1.56719238701992e-5</v>
      </c>
      <c r="P118" s="69"/>
    </row>
    <row r="119" customHeight="1" outlineLevel="2" spans="1:16">
      <c r="A119" s="40"/>
      <c r="B119" s="45" t="s">
        <v>239</v>
      </c>
      <c r="C119" s="46" t="s">
        <v>161</v>
      </c>
      <c r="D119" s="47" t="s">
        <v>144</v>
      </c>
      <c r="E119" s="48">
        <v>1.96</v>
      </c>
      <c r="F119" s="48">
        <v>57.98</v>
      </c>
      <c r="G119" s="49">
        <v>45</v>
      </c>
      <c r="H119" s="49"/>
      <c r="I119" s="49">
        <v>27</v>
      </c>
      <c r="J119" s="64">
        <f t="shared" si="12"/>
        <v>72</v>
      </c>
      <c r="K119" s="65">
        <f t="shared" si="11"/>
        <v>141.12</v>
      </c>
      <c r="L119" s="66">
        <f t="shared" si="13"/>
        <v>53.1926605504587</v>
      </c>
      <c r="M119" s="66">
        <f t="shared" si="14"/>
        <v>104.257614678899</v>
      </c>
      <c r="N119" s="67">
        <f t="shared" si="15"/>
        <v>-36.8623853211009</v>
      </c>
      <c r="O119" s="68">
        <f t="shared" si="16"/>
        <v>-8.23651312071109e-6</v>
      </c>
      <c r="P119" s="69"/>
    </row>
    <row r="120" customHeight="1" outlineLevel="2" spans="1:16">
      <c r="A120" s="40"/>
      <c r="B120" s="45" t="s">
        <v>240</v>
      </c>
      <c r="C120" s="46" t="s">
        <v>241</v>
      </c>
      <c r="D120" s="47"/>
      <c r="E120" s="48"/>
      <c r="F120" s="48"/>
      <c r="G120" s="49"/>
      <c r="H120" s="49"/>
      <c r="I120" s="49"/>
      <c r="J120" s="64">
        <f t="shared" si="12"/>
        <v>0</v>
      </c>
      <c r="K120" s="65">
        <f t="shared" si="11"/>
        <v>0</v>
      </c>
      <c r="L120" s="66">
        <f t="shared" si="13"/>
        <v>0</v>
      </c>
      <c r="M120" s="66">
        <f t="shared" si="14"/>
        <v>0</v>
      </c>
      <c r="N120" s="67">
        <f t="shared" si="15"/>
        <v>0</v>
      </c>
      <c r="O120" s="68">
        <f t="shared" si="16"/>
        <v>0</v>
      </c>
      <c r="P120" s="69"/>
    </row>
    <row r="121" customHeight="1" outlineLevel="2" spans="1:16">
      <c r="A121" s="40"/>
      <c r="B121" s="45" t="s">
        <v>242</v>
      </c>
      <c r="C121" s="46" t="s">
        <v>243</v>
      </c>
      <c r="D121" s="47" t="s">
        <v>244</v>
      </c>
      <c r="E121" s="48">
        <v>1</v>
      </c>
      <c r="F121" s="48"/>
      <c r="G121" s="49"/>
      <c r="H121" s="49"/>
      <c r="I121" s="49"/>
      <c r="J121" s="64">
        <f t="shared" si="12"/>
        <v>0</v>
      </c>
      <c r="K121" s="65">
        <f t="shared" si="11"/>
        <v>0</v>
      </c>
      <c r="L121" s="66">
        <f t="shared" si="13"/>
        <v>0</v>
      </c>
      <c r="M121" s="66">
        <f t="shared" si="14"/>
        <v>0</v>
      </c>
      <c r="N121" s="67">
        <f t="shared" si="15"/>
        <v>0</v>
      </c>
      <c r="O121" s="68">
        <f t="shared" si="16"/>
        <v>0</v>
      </c>
      <c r="P121" s="69"/>
    </row>
    <row r="122" customHeight="1" outlineLevel="2" spans="1:16">
      <c r="A122" s="40"/>
      <c r="B122" s="45" t="s">
        <v>245</v>
      </c>
      <c r="C122" s="46" t="s">
        <v>246</v>
      </c>
      <c r="D122" s="47" t="s">
        <v>90</v>
      </c>
      <c r="E122" s="48"/>
      <c r="F122" s="48"/>
      <c r="G122" s="49"/>
      <c r="H122" s="49"/>
      <c r="I122" s="49"/>
      <c r="J122" s="64">
        <f t="shared" si="12"/>
        <v>0</v>
      </c>
      <c r="K122" s="65">
        <f t="shared" si="11"/>
        <v>0</v>
      </c>
      <c r="L122" s="66">
        <f t="shared" si="13"/>
        <v>0</v>
      </c>
      <c r="M122" s="66">
        <f t="shared" si="14"/>
        <v>0</v>
      </c>
      <c r="N122" s="67">
        <f t="shared" si="15"/>
        <v>0</v>
      </c>
      <c r="O122" s="68">
        <f t="shared" si="16"/>
        <v>0</v>
      </c>
      <c r="P122" s="69"/>
    </row>
    <row r="123" customHeight="1" outlineLevel="2" spans="1:16">
      <c r="A123" s="40"/>
      <c r="B123" s="45" t="s">
        <v>247</v>
      </c>
      <c r="C123" s="46" t="s">
        <v>248</v>
      </c>
      <c r="D123" s="47" t="s">
        <v>67</v>
      </c>
      <c r="E123" s="48">
        <v>160</v>
      </c>
      <c r="F123" s="48">
        <v>19.31</v>
      </c>
      <c r="G123" s="49">
        <v>3.25</v>
      </c>
      <c r="H123" s="49">
        <v>3</v>
      </c>
      <c r="I123" s="49"/>
      <c r="J123" s="64">
        <f t="shared" si="12"/>
        <v>6.25</v>
      </c>
      <c r="K123" s="65">
        <f t="shared" si="11"/>
        <v>1000</v>
      </c>
      <c r="L123" s="66">
        <f t="shared" si="13"/>
        <v>17.7155963302752</v>
      </c>
      <c r="M123" s="66">
        <f t="shared" si="14"/>
        <v>2834.49541284404</v>
      </c>
      <c r="N123" s="67">
        <f t="shared" si="15"/>
        <v>1834.49541284404</v>
      </c>
      <c r="O123" s="68">
        <f t="shared" si="16"/>
        <v>0.000409898746544895</v>
      </c>
      <c r="P123" s="69"/>
    </row>
    <row r="124" customHeight="1" outlineLevel="2" spans="1:16">
      <c r="A124" s="40"/>
      <c r="B124" s="45" t="s">
        <v>249</v>
      </c>
      <c r="C124" s="46" t="s">
        <v>137</v>
      </c>
      <c r="D124" s="47" t="s">
        <v>67</v>
      </c>
      <c r="E124" s="48">
        <v>38.72</v>
      </c>
      <c r="F124" s="48">
        <v>2.55</v>
      </c>
      <c r="G124" s="49">
        <v>0.3</v>
      </c>
      <c r="H124" s="49">
        <v>1.05</v>
      </c>
      <c r="I124" s="49"/>
      <c r="J124" s="64">
        <f t="shared" si="12"/>
        <v>1.35</v>
      </c>
      <c r="K124" s="65">
        <f t="shared" si="11"/>
        <v>52.27</v>
      </c>
      <c r="L124" s="66">
        <f t="shared" si="13"/>
        <v>2.3394495412844</v>
      </c>
      <c r="M124" s="66">
        <f t="shared" si="14"/>
        <v>90.5834862385321</v>
      </c>
      <c r="N124" s="67">
        <f t="shared" si="15"/>
        <v>38.3134862385321</v>
      </c>
      <c r="O124" s="68">
        <f t="shared" si="16"/>
        <v>8.56074639107019e-6</v>
      </c>
      <c r="P124" s="69"/>
    </row>
    <row r="125" customHeight="1" outlineLevel="2" spans="1:16">
      <c r="A125" s="40"/>
      <c r="B125" s="45" t="s">
        <v>250</v>
      </c>
      <c r="C125" s="46" t="s">
        <v>139</v>
      </c>
      <c r="D125" s="47" t="s">
        <v>67</v>
      </c>
      <c r="E125" s="48">
        <v>22.08</v>
      </c>
      <c r="F125" s="48">
        <v>25.36</v>
      </c>
      <c r="G125" s="49">
        <v>0.3</v>
      </c>
      <c r="H125" s="49">
        <v>1.05</v>
      </c>
      <c r="I125" s="49"/>
      <c r="J125" s="64">
        <f t="shared" si="12"/>
        <v>1.35</v>
      </c>
      <c r="K125" s="65">
        <f t="shared" si="11"/>
        <v>29.81</v>
      </c>
      <c r="L125" s="66">
        <f t="shared" si="13"/>
        <v>23.2660550458716</v>
      </c>
      <c r="M125" s="66">
        <f t="shared" si="14"/>
        <v>513.714495412844</v>
      </c>
      <c r="N125" s="67">
        <f t="shared" si="15"/>
        <v>483.904495412844</v>
      </c>
      <c r="O125" s="68">
        <f t="shared" si="16"/>
        <v>0.000108123380810017</v>
      </c>
      <c r="P125" s="69"/>
    </row>
    <row r="126" customHeight="1" outlineLevel="2" spans="1:16">
      <c r="A126" s="40"/>
      <c r="B126" s="45" t="s">
        <v>251</v>
      </c>
      <c r="C126" s="46" t="s">
        <v>252</v>
      </c>
      <c r="D126" s="47" t="s">
        <v>67</v>
      </c>
      <c r="E126" s="48">
        <v>12.8</v>
      </c>
      <c r="F126" s="48">
        <v>591.39</v>
      </c>
      <c r="G126" s="49">
        <v>65</v>
      </c>
      <c r="H126" s="49">
        <v>20</v>
      </c>
      <c r="I126" s="49">
        <v>443.25</v>
      </c>
      <c r="J126" s="64">
        <f t="shared" si="12"/>
        <v>528.25</v>
      </c>
      <c r="K126" s="65">
        <f t="shared" ref="K126:K189" si="17">ROUND(J126*E126,2)</f>
        <v>6761.6</v>
      </c>
      <c r="L126" s="66">
        <f t="shared" si="13"/>
        <v>542.559633027523</v>
      </c>
      <c r="M126" s="66">
        <f t="shared" si="14"/>
        <v>6944.76330275229</v>
      </c>
      <c r="N126" s="67">
        <f t="shared" si="15"/>
        <v>183.163302752294</v>
      </c>
      <c r="O126" s="68">
        <f t="shared" si="16"/>
        <v>4.09259176586294e-5</v>
      </c>
      <c r="P126" s="69"/>
    </row>
    <row r="127" customHeight="1" outlineLevel="2" spans="1:16">
      <c r="A127" s="40"/>
      <c r="B127" s="45" t="s">
        <v>253</v>
      </c>
      <c r="C127" s="46" t="s">
        <v>161</v>
      </c>
      <c r="D127" s="47" t="s">
        <v>144</v>
      </c>
      <c r="E127" s="48">
        <v>105.6</v>
      </c>
      <c r="F127" s="48">
        <v>57.98</v>
      </c>
      <c r="G127" s="49">
        <v>45</v>
      </c>
      <c r="H127" s="49"/>
      <c r="I127" s="49">
        <v>27</v>
      </c>
      <c r="J127" s="64">
        <f t="shared" si="12"/>
        <v>72</v>
      </c>
      <c r="K127" s="65">
        <f t="shared" si="17"/>
        <v>7603.2</v>
      </c>
      <c r="L127" s="66">
        <f t="shared" si="13"/>
        <v>53.1926605504587</v>
      </c>
      <c r="M127" s="66">
        <f t="shared" si="14"/>
        <v>5617.14495412844</v>
      </c>
      <c r="N127" s="67">
        <f t="shared" si="15"/>
        <v>-1986.05504587156</v>
      </c>
      <c r="O127" s="68">
        <f t="shared" si="16"/>
        <v>-0.000443763155891373</v>
      </c>
      <c r="P127" s="69"/>
    </row>
    <row r="128" customHeight="1" outlineLevel="2" spans="1:16">
      <c r="A128" s="40"/>
      <c r="B128" s="45" t="s">
        <v>254</v>
      </c>
      <c r="C128" s="46" t="s">
        <v>255</v>
      </c>
      <c r="D128" s="47" t="s">
        <v>67</v>
      </c>
      <c r="E128" s="48">
        <v>33.2</v>
      </c>
      <c r="F128" s="48">
        <v>529.9</v>
      </c>
      <c r="G128" s="49">
        <v>218</v>
      </c>
      <c r="H128" s="49"/>
      <c r="I128" s="49">
        <v>398.06</v>
      </c>
      <c r="J128" s="64">
        <f t="shared" si="12"/>
        <v>616.06</v>
      </c>
      <c r="K128" s="65">
        <f t="shared" si="17"/>
        <v>20453.19</v>
      </c>
      <c r="L128" s="66">
        <f t="shared" si="13"/>
        <v>486.146788990826</v>
      </c>
      <c r="M128" s="66">
        <f t="shared" si="14"/>
        <v>16140.0733944954</v>
      </c>
      <c r="N128" s="67">
        <f t="shared" si="15"/>
        <v>-4313.11660550459</v>
      </c>
      <c r="O128" s="68">
        <f t="shared" si="16"/>
        <v>-0.000963720638340243</v>
      </c>
      <c r="P128" s="69"/>
    </row>
    <row r="129" customHeight="1" outlineLevel="2" spans="1:16">
      <c r="A129" s="40"/>
      <c r="B129" s="45" t="s">
        <v>256</v>
      </c>
      <c r="C129" s="46" t="s">
        <v>257</v>
      </c>
      <c r="D129" s="47" t="s">
        <v>144</v>
      </c>
      <c r="E129" s="48">
        <v>64</v>
      </c>
      <c r="F129" s="48">
        <v>46.01</v>
      </c>
      <c r="G129" s="49">
        <v>3.5</v>
      </c>
      <c r="H129" s="49">
        <v>4.35</v>
      </c>
      <c r="I129" s="49">
        <v>13.52</v>
      </c>
      <c r="J129" s="64">
        <f t="shared" si="12"/>
        <v>21.37</v>
      </c>
      <c r="K129" s="65">
        <f t="shared" si="17"/>
        <v>1367.68</v>
      </c>
      <c r="L129" s="66">
        <f t="shared" si="13"/>
        <v>42.2110091743119</v>
      </c>
      <c r="M129" s="66">
        <f t="shared" si="14"/>
        <v>2701.50458715596</v>
      </c>
      <c r="N129" s="67">
        <f t="shared" si="15"/>
        <v>1333.82458715596</v>
      </c>
      <c r="O129" s="68">
        <f t="shared" si="16"/>
        <v>0.000298029105201406</v>
      </c>
      <c r="P129" s="69"/>
    </row>
    <row r="130" customHeight="1" outlineLevel="2" spans="1:16">
      <c r="A130" s="40"/>
      <c r="B130" s="45" t="s">
        <v>258</v>
      </c>
      <c r="C130" s="46" t="s">
        <v>259</v>
      </c>
      <c r="D130" s="47" t="s">
        <v>144</v>
      </c>
      <c r="E130" s="48">
        <v>0.16</v>
      </c>
      <c r="F130" s="48">
        <v>153.7</v>
      </c>
      <c r="G130" s="49">
        <v>45</v>
      </c>
      <c r="H130" s="49"/>
      <c r="I130" s="49">
        <v>165</v>
      </c>
      <c r="J130" s="64">
        <f t="shared" si="12"/>
        <v>210</v>
      </c>
      <c r="K130" s="65">
        <f t="shared" si="17"/>
        <v>33.6</v>
      </c>
      <c r="L130" s="66">
        <f t="shared" si="13"/>
        <v>141.009174311927</v>
      </c>
      <c r="M130" s="66">
        <f t="shared" si="14"/>
        <v>22.5614678899083</v>
      </c>
      <c r="N130" s="67">
        <f t="shared" si="15"/>
        <v>-11.0385321100917</v>
      </c>
      <c r="O130" s="68">
        <f t="shared" si="16"/>
        <v>-2.4664441480437e-6</v>
      </c>
      <c r="P130" s="69"/>
    </row>
    <row r="131" customHeight="1" outlineLevel="2" spans="1:16">
      <c r="A131" s="40"/>
      <c r="B131" s="45" t="s">
        <v>260</v>
      </c>
      <c r="C131" s="46" t="s">
        <v>261</v>
      </c>
      <c r="D131" s="47" t="s">
        <v>67</v>
      </c>
      <c r="E131" s="48">
        <v>1.92</v>
      </c>
      <c r="F131" s="48">
        <v>649.19</v>
      </c>
      <c r="G131" s="49">
        <v>65</v>
      </c>
      <c r="H131" s="49">
        <v>20</v>
      </c>
      <c r="I131" s="49">
        <v>443.25</v>
      </c>
      <c r="J131" s="64">
        <f t="shared" si="12"/>
        <v>528.25</v>
      </c>
      <c r="K131" s="65">
        <f t="shared" si="17"/>
        <v>1014.24</v>
      </c>
      <c r="L131" s="66">
        <f t="shared" si="13"/>
        <v>595.587155963303</v>
      </c>
      <c r="M131" s="66">
        <f t="shared" si="14"/>
        <v>1143.52733944954</v>
      </c>
      <c r="N131" s="67">
        <f t="shared" si="15"/>
        <v>129.287339449541</v>
      </c>
      <c r="O131" s="68">
        <f t="shared" si="16"/>
        <v>2.88878990993677e-5</v>
      </c>
      <c r="P131" s="69"/>
    </row>
    <row r="132" customHeight="1" outlineLevel="2" spans="1:16">
      <c r="A132" s="40"/>
      <c r="B132" s="45" t="s">
        <v>262</v>
      </c>
      <c r="C132" s="46" t="s">
        <v>263</v>
      </c>
      <c r="D132" s="47" t="s">
        <v>90</v>
      </c>
      <c r="E132" s="48"/>
      <c r="F132" s="48"/>
      <c r="G132" s="49"/>
      <c r="H132" s="49"/>
      <c r="I132" s="49"/>
      <c r="J132" s="64">
        <f t="shared" si="12"/>
        <v>0</v>
      </c>
      <c r="K132" s="65">
        <f t="shared" si="17"/>
        <v>0</v>
      </c>
      <c r="L132" s="66">
        <f t="shared" si="13"/>
        <v>0</v>
      </c>
      <c r="M132" s="66">
        <f t="shared" si="14"/>
        <v>0</v>
      </c>
      <c r="N132" s="67">
        <f t="shared" si="15"/>
        <v>0</v>
      </c>
      <c r="O132" s="68">
        <f t="shared" si="16"/>
        <v>0</v>
      </c>
      <c r="P132" s="69"/>
    </row>
    <row r="133" customHeight="1" outlineLevel="2" spans="1:16">
      <c r="A133" s="40"/>
      <c r="B133" s="45" t="s">
        <v>264</v>
      </c>
      <c r="C133" s="46" t="s">
        <v>137</v>
      </c>
      <c r="D133" s="47" t="s">
        <v>67</v>
      </c>
      <c r="E133" s="48">
        <v>29.43</v>
      </c>
      <c r="F133" s="48">
        <v>2.55</v>
      </c>
      <c r="G133" s="49">
        <v>0.3</v>
      </c>
      <c r="H133" s="49">
        <v>1.05</v>
      </c>
      <c r="I133" s="49"/>
      <c r="J133" s="64">
        <f t="shared" si="12"/>
        <v>1.35</v>
      </c>
      <c r="K133" s="65">
        <f t="shared" si="17"/>
        <v>39.73</v>
      </c>
      <c r="L133" s="66">
        <f t="shared" si="13"/>
        <v>2.3394495412844</v>
      </c>
      <c r="M133" s="66">
        <f t="shared" si="14"/>
        <v>68.85</v>
      </c>
      <c r="N133" s="67">
        <f t="shared" si="15"/>
        <v>29.12</v>
      </c>
      <c r="O133" s="68">
        <f t="shared" si="16"/>
        <v>6.50655837884187e-6</v>
      </c>
      <c r="P133" s="69"/>
    </row>
    <row r="134" customHeight="1" outlineLevel="2" spans="1:16">
      <c r="A134" s="40"/>
      <c r="B134" s="45" t="s">
        <v>265</v>
      </c>
      <c r="C134" s="46" t="s">
        <v>139</v>
      </c>
      <c r="D134" s="47" t="s">
        <v>67</v>
      </c>
      <c r="E134" s="48">
        <v>19.22</v>
      </c>
      <c r="F134" s="48">
        <v>25.36</v>
      </c>
      <c r="G134" s="49">
        <v>0.3</v>
      </c>
      <c r="H134" s="49">
        <v>1.05</v>
      </c>
      <c r="I134" s="49"/>
      <c r="J134" s="64">
        <f t="shared" si="12"/>
        <v>1.35</v>
      </c>
      <c r="K134" s="65">
        <f t="shared" si="17"/>
        <v>25.95</v>
      </c>
      <c r="L134" s="66">
        <f t="shared" si="13"/>
        <v>23.2660550458716</v>
      </c>
      <c r="M134" s="66">
        <f t="shared" si="14"/>
        <v>447.173577981651</v>
      </c>
      <c r="N134" s="67">
        <f t="shared" si="15"/>
        <v>421.223577981651</v>
      </c>
      <c r="O134" s="68">
        <f t="shared" si="16"/>
        <v>9.41179876607921e-5</v>
      </c>
      <c r="P134" s="69"/>
    </row>
    <row r="135" customHeight="1" outlineLevel="2" spans="1:16">
      <c r="A135" s="40"/>
      <c r="B135" s="45" t="s">
        <v>266</v>
      </c>
      <c r="C135" s="46" t="s">
        <v>261</v>
      </c>
      <c r="D135" s="47" t="s">
        <v>67</v>
      </c>
      <c r="E135" s="48">
        <v>1.92</v>
      </c>
      <c r="F135" s="48">
        <v>649.19</v>
      </c>
      <c r="G135" s="49">
        <v>65</v>
      </c>
      <c r="H135" s="49">
        <v>20</v>
      </c>
      <c r="I135" s="49">
        <v>443.25</v>
      </c>
      <c r="J135" s="64">
        <f t="shared" si="12"/>
        <v>528.25</v>
      </c>
      <c r="K135" s="65">
        <f t="shared" si="17"/>
        <v>1014.24</v>
      </c>
      <c r="L135" s="66">
        <f t="shared" si="13"/>
        <v>595.587155963303</v>
      </c>
      <c r="M135" s="66">
        <f t="shared" si="14"/>
        <v>1143.52733944954</v>
      </c>
      <c r="N135" s="67">
        <f t="shared" si="15"/>
        <v>129.287339449541</v>
      </c>
      <c r="O135" s="68">
        <f t="shared" si="16"/>
        <v>2.88878990993677e-5</v>
      </c>
      <c r="P135" s="69"/>
    </row>
    <row r="136" customHeight="1" outlineLevel="2" spans="1:16">
      <c r="A136" s="40"/>
      <c r="B136" s="45" t="s">
        <v>267</v>
      </c>
      <c r="C136" s="46" t="s">
        <v>268</v>
      </c>
      <c r="D136" s="47" t="s">
        <v>90</v>
      </c>
      <c r="E136" s="48"/>
      <c r="F136" s="48"/>
      <c r="G136" s="49"/>
      <c r="H136" s="49"/>
      <c r="I136" s="49"/>
      <c r="J136" s="64">
        <f t="shared" si="12"/>
        <v>0</v>
      </c>
      <c r="K136" s="65">
        <f t="shared" si="17"/>
        <v>0</v>
      </c>
      <c r="L136" s="66">
        <f t="shared" si="13"/>
        <v>0</v>
      </c>
      <c r="M136" s="66">
        <f t="shared" si="14"/>
        <v>0</v>
      </c>
      <c r="N136" s="67">
        <f t="shared" si="15"/>
        <v>0</v>
      </c>
      <c r="O136" s="68">
        <f t="shared" si="16"/>
        <v>0</v>
      </c>
      <c r="P136" s="69"/>
    </row>
    <row r="137" customHeight="1" outlineLevel="2" spans="1:16">
      <c r="A137" s="40"/>
      <c r="B137" s="45" t="s">
        <v>269</v>
      </c>
      <c r="C137" s="46" t="s">
        <v>137</v>
      </c>
      <c r="D137" s="47" t="s">
        <v>67</v>
      </c>
      <c r="E137" s="48">
        <v>20.97</v>
      </c>
      <c r="F137" s="48">
        <v>2.55</v>
      </c>
      <c r="G137" s="49">
        <v>0.3</v>
      </c>
      <c r="H137" s="49">
        <v>1.05</v>
      </c>
      <c r="I137" s="49"/>
      <c r="J137" s="64">
        <f t="shared" si="12"/>
        <v>1.35</v>
      </c>
      <c r="K137" s="65">
        <f t="shared" si="17"/>
        <v>28.31</v>
      </c>
      <c r="L137" s="66">
        <f t="shared" si="13"/>
        <v>2.3394495412844</v>
      </c>
      <c r="M137" s="66">
        <f t="shared" si="14"/>
        <v>49.0582568807339</v>
      </c>
      <c r="N137" s="67">
        <f t="shared" si="15"/>
        <v>20.7482568807339</v>
      </c>
      <c r="O137" s="68">
        <f t="shared" si="16"/>
        <v>4.63598024222881e-6</v>
      </c>
      <c r="P137" s="69"/>
    </row>
    <row r="138" customHeight="1" outlineLevel="2" spans="1:16">
      <c r="A138" s="40"/>
      <c r="B138" s="45" t="s">
        <v>270</v>
      </c>
      <c r="C138" s="46" t="s">
        <v>139</v>
      </c>
      <c r="D138" s="47" t="s">
        <v>67</v>
      </c>
      <c r="E138" s="48">
        <v>3.45</v>
      </c>
      <c r="F138" s="48">
        <v>25.36</v>
      </c>
      <c r="G138" s="49">
        <v>0.3</v>
      </c>
      <c r="H138" s="49">
        <v>1.05</v>
      </c>
      <c r="I138" s="49"/>
      <c r="J138" s="64">
        <f t="shared" si="12"/>
        <v>1.35</v>
      </c>
      <c r="K138" s="65">
        <f t="shared" si="17"/>
        <v>4.66</v>
      </c>
      <c r="L138" s="66">
        <f t="shared" si="13"/>
        <v>23.2660550458716</v>
      </c>
      <c r="M138" s="66">
        <f t="shared" si="14"/>
        <v>80.2678899082569</v>
      </c>
      <c r="N138" s="67">
        <f t="shared" si="15"/>
        <v>75.6078899082569</v>
      </c>
      <c r="O138" s="68">
        <f t="shared" si="16"/>
        <v>1.68937894776484e-5</v>
      </c>
      <c r="P138" s="69"/>
    </row>
    <row r="139" customHeight="1" outlineLevel="2" spans="1:16">
      <c r="A139" s="40"/>
      <c r="B139" s="45" t="s">
        <v>271</v>
      </c>
      <c r="C139" s="46" t="s">
        <v>206</v>
      </c>
      <c r="D139" s="47" t="s">
        <v>67</v>
      </c>
      <c r="E139" s="48">
        <v>0.28</v>
      </c>
      <c r="F139" s="48">
        <v>813.99</v>
      </c>
      <c r="G139" s="49">
        <v>120</v>
      </c>
      <c r="H139" s="49">
        <v>35</v>
      </c>
      <c r="I139" s="49">
        <v>507.48</v>
      </c>
      <c r="J139" s="64">
        <f t="shared" si="12"/>
        <v>662.48</v>
      </c>
      <c r="K139" s="65">
        <f t="shared" si="17"/>
        <v>185.49</v>
      </c>
      <c r="L139" s="66">
        <f t="shared" si="13"/>
        <v>746.779816513761</v>
      </c>
      <c r="M139" s="66">
        <f t="shared" si="14"/>
        <v>209.098348623853</v>
      </c>
      <c r="N139" s="67">
        <f t="shared" si="15"/>
        <v>23.6083486238532</v>
      </c>
      <c r="O139" s="68">
        <f t="shared" si="16"/>
        <v>5.27503772490221e-6</v>
      </c>
      <c r="P139" s="69"/>
    </row>
    <row r="140" customHeight="1" outlineLevel="2" spans="1:16">
      <c r="A140" s="40"/>
      <c r="B140" s="45" t="s">
        <v>272</v>
      </c>
      <c r="C140" s="46" t="s">
        <v>273</v>
      </c>
      <c r="D140" s="47" t="s">
        <v>67</v>
      </c>
      <c r="E140" s="48">
        <v>3.86</v>
      </c>
      <c r="F140" s="48">
        <v>603.71</v>
      </c>
      <c r="G140" s="49">
        <v>65</v>
      </c>
      <c r="H140" s="49">
        <v>20</v>
      </c>
      <c r="I140" s="49">
        <v>443.25</v>
      </c>
      <c r="J140" s="64">
        <f t="shared" si="12"/>
        <v>528.25</v>
      </c>
      <c r="K140" s="65">
        <f t="shared" si="17"/>
        <v>2039.05</v>
      </c>
      <c r="L140" s="66">
        <f t="shared" si="13"/>
        <v>553.862385321101</v>
      </c>
      <c r="M140" s="66">
        <f t="shared" si="14"/>
        <v>2137.90880733945</v>
      </c>
      <c r="N140" s="67">
        <f t="shared" si="15"/>
        <v>98.8588073394496</v>
      </c>
      <c r="O140" s="68">
        <f t="shared" si="16"/>
        <v>2.2088962953874e-5</v>
      </c>
      <c r="P140" s="69"/>
    </row>
    <row r="141" customHeight="1" outlineLevel="2" spans="1:16">
      <c r="A141" s="40"/>
      <c r="B141" s="45" t="s">
        <v>274</v>
      </c>
      <c r="C141" s="46" t="s">
        <v>275</v>
      </c>
      <c r="D141" s="47" t="s">
        <v>67</v>
      </c>
      <c r="E141" s="48">
        <v>2.11</v>
      </c>
      <c r="F141" s="48">
        <v>603.71</v>
      </c>
      <c r="G141" s="49">
        <v>65</v>
      </c>
      <c r="H141" s="49">
        <v>20</v>
      </c>
      <c r="I141" s="49">
        <v>443.25</v>
      </c>
      <c r="J141" s="64">
        <f t="shared" si="12"/>
        <v>528.25</v>
      </c>
      <c r="K141" s="65">
        <f t="shared" si="17"/>
        <v>1114.61</v>
      </c>
      <c r="L141" s="66">
        <f t="shared" si="13"/>
        <v>553.862385321101</v>
      </c>
      <c r="M141" s="66">
        <f t="shared" si="14"/>
        <v>1168.64963302752</v>
      </c>
      <c r="N141" s="67">
        <f t="shared" si="15"/>
        <v>54.0396330275232</v>
      </c>
      <c r="O141" s="68">
        <f t="shared" si="16"/>
        <v>1.207458884151e-5</v>
      </c>
      <c r="P141" s="69"/>
    </row>
    <row r="142" customHeight="1" outlineLevel="2" spans="1:16">
      <c r="A142" s="40"/>
      <c r="B142" s="45" t="s">
        <v>276</v>
      </c>
      <c r="C142" s="46" t="s">
        <v>161</v>
      </c>
      <c r="D142" s="47" t="s">
        <v>144</v>
      </c>
      <c r="E142" s="48">
        <v>61.25</v>
      </c>
      <c r="F142" s="48">
        <v>57.98</v>
      </c>
      <c r="G142" s="49">
        <v>45</v>
      </c>
      <c r="H142" s="49"/>
      <c r="I142" s="49">
        <v>27</v>
      </c>
      <c r="J142" s="64">
        <f t="shared" si="12"/>
        <v>72</v>
      </c>
      <c r="K142" s="65">
        <f t="shared" si="17"/>
        <v>4410</v>
      </c>
      <c r="L142" s="66">
        <f t="shared" si="13"/>
        <v>53.1926605504587</v>
      </c>
      <c r="M142" s="66">
        <f t="shared" si="14"/>
        <v>3258.0504587156</v>
      </c>
      <c r="N142" s="67">
        <f t="shared" si="15"/>
        <v>-1151.9495412844</v>
      </c>
      <c r="O142" s="68">
        <f t="shared" si="16"/>
        <v>-0.000257391035022221</v>
      </c>
      <c r="P142" s="69"/>
    </row>
    <row r="143" customHeight="1" outlineLevel="2" spans="1:16">
      <c r="A143" s="40"/>
      <c r="B143" s="45" t="s">
        <v>277</v>
      </c>
      <c r="C143" s="46" t="s">
        <v>167</v>
      </c>
      <c r="D143" s="47" t="s">
        <v>168</v>
      </c>
      <c r="E143" s="48">
        <v>0.03</v>
      </c>
      <c r="F143" s="48">
        <v>5938.67</v>
      </c>
      <c r="G143" s="49">
        <v>1025</v>
      </c>
      <c r="H143" s="49"/>
      <c r="I143" s="49">
        <v>4040</v>
      </c>
      <c r="J143" s="64">
        <f t="shared" si="12"/>
        <v>5065</v>
      </c>
      <c r="K143" s="65">
        <f t="shared" si="17"/>
        <v>151.95</v>
      </c>
      <c r="L143" s="66">
        <f t="shared" si="13"/>
        <v>5448.32110091743</v>
      </c>
      <c r="M143" s="66">
        <f t="shared" si="14"/>
        <v>163.449633027523</v>
      </c>
      <c r="N143" s="67">
        <f t="shared" si="15"/>
        <v>11.4996330275229</v>
      </c>
      <c r="O143" s="68">
        <f t="shared" si="16"/>
        <v>2.56947230868256e-6</v>
      </c>
      <c r="P143" s="69"/>
    </row>
    <row r="144" customHeight="1" outlineLevel="2" spans="1:16">
      <c r="A144" s="40"/>
      <c r="B144" s="45" t="s">
        <v>278</v>
      </c>
      <c r="C144" s="46" t="s">
        <v>279</v>
      </c>
      <c r="D144" s="47" t="s">
        <v>81</v>
      </c>
      <c r="E144" s="48">
        <v>6.95</v>
      </c>
      <c r="F144" s="48">
        <v>97</v>
      </c>
      <c r="G144" s="49">
        <v>45</v>
      </c>
      <c r="H144" s="49"/>
      <c r="I144" s="49">
        <v>88</v>
      </c>
      <c r="J144" s="64">
        <f t="shared" si="12"/>
        <v>133</v>
      </c>
      <c r="K144" s="65">
        <f t="shared" si="17"/>
        <v>924.35</v>
      </c>
      <c r="L144" s="66">
        <f t="shared" si="13"/>
        <v>88.9908256880734</v>
      </c>
      <c r="M144" s="66">
        <f t="shared" si="14"/>
        <v>618.48623853211</v>
      </c>
      <c r="N144" s="67">
        <f t="shared" si="15"/>
        <v>-305.86376146789</v>
      </c>
      <c r="O144" s="68">
        <f t="shared" si="16"/>
        <v>-6.8342047388839e-5</v>
      </c>
      <c r="P144" s="69"/>
    </row>
    <row r="145" customHeight="1" outlineLevel="2" spans="1:16">
      <c r="A145" s="40"/>
      <c r="B145" s="45" t="s">
        <v>280</v>
      </c>
      <c r="C145" s="46" t="s">
        <v>281</v>
      </c>
      <c r="D145" s="47" t="s">
        <v>95</v>
      </c>
      <c r="E145" s="48">
        <v>1</v>
      </c>
      <c r="F145" s="48">
        <v>423</v>
      </c>
      <c r="G145" s="49">
        <v>50</v>
      </c>
      <c r="H145" s="49"/>
      <c r="I145" s="49">
        <v>238.25</v>
      </c>
      <c r="J145" s="64">
        <f t="shared" si="12"/>
        <v>288.25</v>
      </c>
      <c r="K145" s="65">
        <f t="shared" si="17"/>
        <v>288.25</v>
      </c>
      <c r="L145" s="66">
        <f t="shared" si="13"/>
        <v>388.073394495413</v>
      </c>
      <c r="M145" s="66">
        <f t="shared" si="14"/>
        <v>388.073394495413</v>
      </c>
      <c r="N145" s="67">
        <f t="shared" si="15"/>
        <v>99.8233944954129</v>
      </c>
      <c r="O145" s="68">
        <f t="shared" si="16"/>
        <v>2.23044898303079e-5</v>
      </c>
      <c r="P145" s="69"/>
    </row>
    <row r="146" customHeight="1" outlineLevel="2" spans="1:16">
      <c r="A146" s="40"/>
      <c r="B146" s="45" t="s">
        <v>282</v>
      </c>
      <c r="C146" s="46" t="s">
        <v>283</v>
      </c>
      <c r="D146" s="47" t="s">
        <v>144</v>
      </c>
      <c r="E146" s="48">
        <v>0.18</v>
      </c>
      <c r="F146" s="48">
        <v>62.64</v>
      </c>
      <c r="G146" s="49">
        <v>45</v>
      </c>
      <c r="H146" s="49"/>
      <c r="I146" s="49">
        <v>15</v>
      </c>
      <c r="J146" s="64">
        <f t="shared" si="12"/>
        <v>60</v>
      </c>
      <c r="K146" s="65">
        <f t="shared" si="17"/>
        <v>10.8</v>
      </c>
      <c r="L146" s="66">
        <f t="shared" si="13"/>
        <v>57.4678899082569</v>
      </c>
      <c r="M146" s="66">
        <f t="shared" si="14"/>
        <v>10.3442201834862</v>
      </c>
      <c r="N146" s="67">
        <f t="shared" si="15"/>
        <v>-0.455779816513763</v>
      </c>
      <c r="O146" s="68">
        <f t="shared" si="16"/>
        <v>-1.01839216485049e-7</v>
      </c>
      <c r="P146" s="69"/>
    </row>
    <row r="147" customHeight="1" outlineLevel="2" spans="1:16">
      <c r="A147" s="40"/>
      <c r="B147" s="45" t="s">
        <v>284</v>
      </c>
      <c r="C147" s="46" t="s">
        <v>285</v>
      </c>
      <c r="D147" s="47" t="s">
        <v>67</v>
      </c>
      <c r="E147" s="48">
        <v>4.8</v>
      </c>
      <c r="F147" s="48">
        <v>603.71</v>
      </c>
      <c r="G147" s="49">
        <v>65</v>
      </c>
      <c r="H147" s="49">
        <v>20</v>
      </c>
      <c r="I147" s="49">
        <v>443.25</v>
      </c>
      <c r="J147" s="64">
        <f t="shared" si="12"/>
        <v>528.25</v>
      </c>
      <c r="K147" s="65">
        <f t="shared" si="17"/>
        <v>2535.6</v>
      </c>
      <c r="L147" s="66">
        <f t="shared" si="13"/>
        <v>553.862385321101</v>
      </c>
      <c r="M147" s="66">
        <f t="shared" si="14"/>
        <v>2658.53944954128</v>
      </c>
      <c r="N147" s="67">
        <f t="shared" si="15"/>
        <v>122.939449541285</v>
      </c>
      <c r="O147" s="68">
        <f t="shared" si="16"/>
        <v>2.74695297219456e-5</v>
      </c>
      <c r="P147" s="69"/>
    </row>
    <row r="148" customHeight="1" outlineLevel="2" spans="1:16">
      <c r="A148" s="40"/>
      <c r="B148" s="45" t="s">
        <v>286</v>
      </c>
      <c r="C148" s="46" t="s">
        <v>287</v>
      </c>
      <c r="D148" s="47" t="s">
        <v>90</v>
      </c>
      <c r="E148" s="48"/>
      <c r="F148" s="48"/>
      <c r="G148" s="49"/>
      <c r="H148" s="49"/>
      <c r="I148" s="49"/>
      <c r="J148" s="64">
        <f t="shared" si="12"/>
        <v>0</v>
      </c>
      <c r="K148" s="65">
        <f t="shared" si="17"/>
        <v>0</v>
      </c>
      <c r="L148" s="66">
        <f t="shared" si="13"/>
        <v>0</v>
      </c>
      <c r="M148" s="66">
        <f t="shared" si="14"/>
        <v>0</v>
      </c>
      <c r="N148" s="67">
        <f t="shared" si="15"/>
        <v>0</v>
      </c>
      <c r="O148" s="68">
        <f t="shared" si="16"/>
        <v>0</v>
      </c>
      <c r="P148" s="69"/>
    </row>
    <row r="149" customHeight="1" outlineLevel="2" spans="1:16">
      <c r="A149" s="40"/>
      <c r="B149" s="45" t="s">
        <v>288</v>
      </c>
      <c r="C149" s="46" t="s">
        <v>289</v>
      </c>
      <c r="D149" s="47" t="s">
        <v>67</v>
      </c>
      <c r="E149" s="48">
        <v>1.23</v>
      </c>
      <c r="F149" s="48">
        <v>593.55</v>
      </c>
      <c r="G149" s="49">
        <v>65</v>
      </c>
      <c r="H149" s="49">
        <v>20</v>
      </c>
      <c r="I149" s="49">
        <v>487.48</v>
      </c>
      <c r="J149" s="64">
        <f t="shared" si="12"/>
        <v>572.48</v>
      </c>
      <c r="K149" s="65">
        <f t="shared" si="17"/>
        <v>704.15</v>
      </c>
      <c r="L149" s="66">
        <f t="shared" si="13"/>
        <v>544.54128440367</v>
      </c>
      <c r="M149" s="66">
        <f t="shared" si="14"/>
        <v>669.785779816514</v>
      </c>
      <c r="N149" s="67">
        <f t="shared" si="15"/>
        <v>-34.3642201834863</v>
      </c>
      <c r="O149" s="68">
        <f t="shared" si="16"/>
        <v>-7.67832433953399e-6</v>
      </c>
      <c r="P149" s="69"/>
    </row>
    <row r="150" customHeight="1" outlineLevel="2" spans="1:16">
      <c r="A150" s="40"/>
      <c r="B150" s="45" t="s">
        <v>290</v>
      </c>
      <c r="C150" s="46" t="s">
        <v>161</v>
      </c>
      <c r="D150" s="47" t="s">
        <v>144</v>
      </c>
      <c r="E150" s="48">
        <v>7.03</v>
      </c>
      <c r="F150" s="48">
        <v>57.98</v>
      </c>
      <c r="G150" s="49">
        <v>45</v>
      </c>
      <c r="H150" s="49"/>
      <c r="I150" s="49">
        <v>27</v>
      </c>
      <c r="J150" s="64">
        <f t="shared" si="12"/>
        <v>72</v>
      </c>
      <c r="K150" s="65">
        <f t="shared" si="17"/>
        <v>506.16</v>
      </c>
      <c r="L150" s="66">
        <f t="shared" si="13"/>
        <v>53.1926605504587</v>
      </c>
      <c r="M150" s="66">
        <f t="shared" si="14"/>
        <v>373.944403669725</v>
      </c>
      <c r="N150" s="67">
        <f t="shared" si="15"/>
        <v>-132.215596330275</v>
      </c>
      <c r="O150" s="68">
        <f t="shared" si="16"/>
        <v>-2.95421873666321e-5</v>
      </c>
      <c r="P150" s="69"/>
    </row>
    <row r="151" customHeight="1" outlineLevel="2" spans="1:16">
      <c r="A151" s="40"/>
      <c r="B151" s="45" t="s">
        <v>291</v>
      </c>
      <c r="C151" s="46" t="s">
        <v>292</v>
      </c>
      <c r="D151" s="47" t="s">
        <v>67</v>
      </c>
      <c r="E151" s="48">
        <v>0.15</v>
      </c>
      <c r="F151" s="48">
        <v>803.68</v>
      </c>
      <c r="G151" s="49">
        <v>120</v>
      </c>
      <c r="H151" s="49">
        <v>35</v>
      </c>
      <c r="I151" s="49">
        <v>483.25</v>
      </c>
      <c r="J151" s="64">
        <f t="shared" si="12"/>
        <v>638.25</v>
      </c>
      <c r="K151" s="65">
        <f t="shared" si="17"/>
        <v>95.74</v>
      </c>
      <c r="L151" s="66">
        <f t="shared" si="13"/>
        <v>737.321100917431</v>
      </c>
      <c r="M151" s="66">
        <f t="shared" si="14"/>
        <v>110.598165137615</v>
      </c>
      <c r="N151" s="67">
        <f t="shared" si="15"/>
        <v>14.8581651376147</v>
      </c>
      <c r="O151" s="68">
        <f t="shared" si="16"/>
        <v>3.31990106010862e-6</v>
      </c>
      <c r="P151" s="69"/>
    </row>
    <row r="152" customHeight="1" outlineLevel="2" spans="1:16">
      <c r="A152" s="40"/>
      <c r="B152" s="45" t="s">
        <v>293</v>
      </c>
      <c r="C152" s="46" t="s">
        <v>294</v>
      </c>
      <c r="D152" s="47" t="s">
        <v>67</v>
      </c>
      <c r="E152" s="48">
        <v>0.23</v>
      </c>
      <c r="F152" s="48">
        <v>603.99</v>
      </c>
      <c r="G152" s="49">
        <v>65</v>
      </c>
      <c r="H152" s="49">
        <v>20</v>
      </c>
      <c r="I152" s="49">
        <v>443.25</v>
      </c>
      <c r="J152" s="64">
        <f t="shared" si="12"/>
        <v>528.25</v>
      </c>
      <c r="K152" s="65">
        <f t="shared" si="17"/>
        <v>121.5</v>
      </c>
      <c r="L152" s="66">
        <f t="shared" si="13"/>
        <v>554.119266055046</v>
      </c>
      <c r="M152" s="66">
        <f t="shared" si="14"/>
        <v>127.447431192661</v>
      </c>
      <c r="N152" s="67">
        <f t="shared" si="15"/>
        <v>5.94743119266055</v>
      </c>
      <c r="O152" s="68">
        <f t="shared" si="16"/>
        <v>1.32889108032936e-6</v>
      </c>
      <c r="P152" s="69"/>
    </row>
    <row r="153" customHeight="1" outlineLevel="2" spans="1:16">
      <c r="A153" s="40"/>
      <c r="B153" s="45" t="s">
        <v>295</v>
      </c>
      <c r="C153" s="46" t="s">
        <v>167</v>
      </c>
      <c r="D153" s="47" t="s">
        <v>168</v>
      </c>
      <c r="E153" s="48">
        <v>0.07</v>
      </c>
      <c r="F153" s="48">
        <v>5938.67</v>
      </c>
      <c r="G153" s="49">
        <v>1025</v>
      </c>
      <c r="H153" s="49"/>
      <c r="I153" s="49">
        <v>4040</v>
      </c>
      <c r="J153" s="64">
        <f t="shared" si="12"/>
        <v>5065</v>
      </c>
      <c r="K153" s="65">
        <f t="shared" si="17"/>
        <v>354.55</v>
      </c>
      <c r="L153" s="66">
        <f t="shared" si="13"/>
        <v>5448.32110091743</v>
      </c>
      <c r="M153" s="66">
        <f t="shared" si="14"/>
        <v>381.38247706422</v>
      </c>
      <c r="N153" s="67">
        <f t="shared" si="15"/>
        <v>26.8324770642202</v>
      </c>
      <c r="O153" s="68">
        <f t="shared" si="16"/>
        <v>5.99543538692597e-6</v>
      </c>
      <c r="P153" s="69"/>
    </row>
    <row r="154" customHeight="1" outlineLevel="2" spans="1:16">
      <c r="A154" s="40"/>
      <c r="B154" s="45" t="s">
        <v>296</v>
      </c>
      <c r="C154" s="46" t="s">
        <v>297</v>
      </c>
      <c r="D154" s="47"/>
      <c r="E154" s="48"/>
      <c r="F154" s="48"/>
      <c r="G154" s="49"/>
      <c r="H154" s="49"/>
      <c r="I154" s="49"/>
      <c r="J154" s="64">
        <f t="shared" si="12"/>
        <v>0</v>
      </c>
      <c r="K154" s="65">
        <f t="shared" si="17"/>
        <v>0</v>
      </c>
      <c r="L154" s="66">
        <f t="shared" si="13"/>
        <v>0</v>
      </c>
      <c r="M154" s="66">
        <f t="shared" si="14"/>
        <v>0</v>
      </c>
      <c r="N154" s="67">
        <f t="shared" si="15"/>
        <v>0</v>
      </c>
      <c r="O154" s="68">
        <f t="shared" si="16"/>
        <v>0</v>
      </c>
      <c r="P154" s="69"/>
    </row>
    <row r="155" customHeight="1" outlineLevel="2" spans="1:16">
      <c r="A155" s="40"/>
      <c r="B155" s="45" t="s">
        <v>298</v>
      </c>
      <c r="C155" s="46" t="s">
        <v>299</v>
      </c>
      <c r="D155" s="47" t="s">
        <v>81</v>
      </c>
      <c r="E155" s="48">
        <v>32</v>
      </c>
      <c r="F155" s="48">
        <v>200</v>
      </c>
      <c r="G155" s="49">
        <v>18.45</v>
      </c>
      <c r="H155" s="49">
        <v>6</v>
      </c>
      <c r="I155" s="49">
        <v>165</v>
      </c>
      <c r="J155" s="64">
        <f t="shared" si="12"/>
        <v>189.45</v>
      </c>
      <c r="K155" s="65">
        <f t="shared" si="17"/>
        <v>6062.4</v>
      </c>
      <c r="L155" s="66">
        <f t="shared" si="13"/>
        <v>183.48623853211</v>
      </c>
      <c r="M155" s="66">
        <f t="shared" si="14"/>
        <v>5871.55963302752</v>
      </c>
      <c r="N155" s="67">
        <f t="shared" si="15"/>
        <v>-190.840366972477</v>
      </c>
      <c r="O155" s="68">
        <f t="shared" si="16"/>
        <v>-4.26412770860586e-5</v>
      </c>
      <c r="P155" s="69"/>
    </row>
    <row r="156" customHeight="1" outlineLevel="2" spans="1:16">
      <c r="A156" s="40"/>
      <c r="B156" s="45" t="s">
        <v>300</v>
      </c>
      <c r="C156" s="46" t="s">
        <v>301</v>
      </c>
      <c r="D156" s="47" t="s">
        <v>244</v>
      </c>
      <c r="E156" s="48">
        <v>7</v>
      </c>
      <c r="F156" s="48"/>
      <c r="G156" s="49"/>
      <c r="H156" s="49"/>
      <c r="I156" s="49"/>
      <c r="J156" s="64">
        <f t="shared" si="12"/>
        <v>0</v>
      </c>
      <c r="K156" s="65">
        <f t="shared" si="17"/>
        <v>0</v>
      </c>
      <c r="L156" s="66">
        <f t="shared" si="13"/>
        <v>0</v>
      </c>
      <c r="M156" s="66">
        <f t="shared" si="14"/>
        <v>0</v>
      </c>
      <c r="N156" s="67">
        <f t="shared" si="15"/>
        <v>0</v>
      </c>
      <c r="O156" s="68">
        <f t="shared" si="16"/>
        <v>0</v>
      </c>
      <c r="P156" s="69"/>
    </row>
    <row r="157" customHeight="1" outlineLevel="2" spans="1:16">
      <c r="A157" s="40"/>
      <c r="B157" s="45" t="s">
        <v>302</v>
      </c>
      <c r="C157" s="46" t="s">
        <v>303</v>
      </c>
      <c r="D157" s="47" t="s">
        <v>67</v>
      </c>
      <c r="E157" s="48">
        <v>723.45</v>
      </c>
      <c r="F157" s="48">
        <v>2.55</v>
      </c>
      <c r="G157" s="49"/>
      <c r="H157" s="49">
        <v>2</v>
      </c>
      <c r="I157" s="49"/>
      <c r="J157" s="64">
        <f t="shared" ref="J157:J220" si="18">SUM(G157:I157)</f>
        <v>2</v>
      </c>
      <c r="K157" s="65">
        <f t="shared" si="17"/>
        <v>1446.9</v>
      </c>
      <c r="L157" s="66">
        <f t="shared" ref="L157:L220" si="19">F157-F157/1.09*0.09</f>
        <v>2.3394495412844</v>
      </c>
      <c r="M157" s="66">
        <f t="shared" ref="M157:M220" si="20">L157*E157</f>
        <v>1692.4747706422</v>
      </c>
      <c r="N157" s="67">
        <f t="shared" ref="N157:N220" si="21">M157-K157</f>
        <v>245.574770642202</v>
      </c>
      <c r="O157" s="68">
        <f t="shared" ref="O157:O220" si="22">N157/$M$6</f>
        <v>5.48711051357895e-5</v>
      </c>
      <c r="P157" s="69"/>
    </row>
    <row r="158" customHeight="1" outlineLevel="2" spans="1:16">
      <c r="A158" s="40"/>
      <c r="B158" s="45" t="s">
        <v>304</v>
      </c>
      <c r="C158" s="46" t="s">
        <v>305</v>
      </c>
      <c r="D158" s="47" t="s">
        <v>67</v>
      </c>
      <c r="E158" s="48">
        <v>316.47</v>
      </c>
      <c r="F158" s="48">
        <v>39.59</v>
      </c>
      <c r="G158" s="49">
        <v>1.35</v>
      </c>
      <c r="H158" s="49">
        <v>24.78</v>
      </c>
      <c r="I158" s="49"/>
      <c r="J158" s="64">
        <f t="shared" si="18"/>
        <v>26.13</v>
      </c>
      <c r="K158" s="65">
        <f t="shared" si="17"/>
        <v>8269.36</v>
      </c>
      <c r="L158" s="66">
        <f t="shared" si="19"/>
        <v>36.3211009174312</v>
      </c>
      <c r="M158" s="66">
        <f t="shared" si="20"/>
        <v>11494.5388073395</v>
      </c>
      <c r="N158" s="67">
        <f t="shared" si="21"/>
        <v>3225.17880733945</v>
      </c>
      <c r="O158" s="68">
        <f t="shared" si="22"/>
        <v>0.000720632355499922</v>
      </c>
      <c r="P158" s="69"/>
    </row>
    <row r="159" customHeight="1" outlineLevel="2" spans="1:16">
      <c r="A159" s="40"/>
      <c r="B159" s="45" t="s">
        <v>306</v>
      </c>
      <c r="C159" s="46" t="s">
        <v>139</v>
      </c>
      <c r="D159" s="47" t="s">
        <v>67</v>
      </c>
      <c r="E159" s="48">
        <v>338.24</v>
      </c>
      <c r="F159" s="48">
        <v>25.36</v>
      </c>
      <c r="G159" s="49">
        <v>0.3</v>
      </c>
      <c r="H159" s="49">
        <v>1.05</v>
      </c>
      <c r="I159" s="49"/>
      <c r="J159" s="64">
        <f t="shared" si="18"/>
        <v>1.35</v>
      </c>
      <c r="K159" s="65">
        <f t="shared" si="17"/>
        <v>456.62</v>
      </c>
      <c r="L159" s="66">
        <f t="shared" si="19"/>
        <v>23.2660550458716</v>
      </c>
      <c r="M159" s="66">
        <f t="shared" si="20"/>
        <v>7869.5104587156</v>
      </c>
      <c r="N159" s="67">
        <f t="shared" si="21"/>
        <v>7412.8904587156</v>
      </c>
      <c r="O159" s="68">
        <f t="shared" si="22"/>
        <v>0.00165633257299426</v>
      </c>
      <c r="P159" s="69"/>
    </row>
    <row r="160" customHeight="1" outlineLevel="2" spans="1:16">
      <c r="A160" s="40"/>
      <c r="B160" s="45" t="s">
        <v>307</v>
      </c>
      <c r="C160" s="46" t="s">
        <v>308</v>
      </c>
      <c r="D160" s="47" t="s">
        <v>67</v>
      </c>
      <c r="E160" s="48">
        <v>31.78</v>
      </c>
      <c r="F160" s="48">
        <v>576.46</v>
      </c>
      <c r="G160" s="49">
        <v>65</v>
      </c>
      <c r="H160" s="49">
        <v>20</v>
      </c>
      <c r="I160" s="49">
        <v>428.06</v>
      </c>
      <c r="J160" s="64">
        <f t="shared" si="18"/>
        <v>513.06</v>
      </c>
      <c r="K160" s="65">
        <f t="shared" si="17"/>
        <v>16305.05</v>
      </c>
      <c r="L160" s="66">
        <f t="shared" si="19"/>
        <v>528.862385321101</v>
      </c>
      <c r="M160" s="66">
        <f t="shared" si="20"/>
        <v>16807.2466055046</v>
      </c>
      <c r="N160" s="67">
        <f t="shared" si="21"/>
        <v>502.196605504592</v>
      </c>
      <c r="O160" s="68">
        <f t="shared" si="22"/>
        <v>0.000112210560830077</v>
      </c>
      <c r="P160" s="69"/>
    </row>
    <row r="161" customHeight="1" outlineLevel="2" spans="1:16">
      <c r="A161" s="40"/>
      <c r="B161" s="45" t="s">
        <v>309</v>
      </c>
      <c r="C161" s="46" t="s">
        <v>310</v>
      </c>
      <c r="D161" s="47" t="s">
        <v>67</v>
      </c>
      <c r="E161" s="48">
        <v>51.8</v>
      </c>
      <c r="F161" s="48">
        <v>614.38</v>
      </c>
      <c r="G161" s="49">
        <v>95</v>
      </c>
      <c r="H161" s="49">
        <v>35</v>
      </c>
      <c r="I161" s="49">
        <v>463.25</v>
      </c>
      <c r="J161" s="64">
        <f t="shared" si="18"/>
        <v>593.25</v>
      </c>
      <c r="K161" s="65">
        <f t="shared" si="17"/>
        <v>30730.35</v>
      </c>
      <c r="L161" s="66">
        <f t="shared" si="19"/>
        <v>563.651376146789</v>
      </c>
      <c r="M161" s="66">
        <f t="shared" si="20"/>
        <v>29197.1412844037</v>
      </c>
      <c r="N161" s="67">
        <f t="shared" si="21"/>
        <v>-1533.20871559633</v>
      </c>
      <c r="O161" s="68">
        <f t="shared" si="22"/>
        <v>-0.000342579396118705</v>
      </c>
      <c r="P161" s="69"/>
    </row>
    <row r="162" customHeight="1" outlineLevel="2" spans="1:16">
      <c r="A162" s="40"/>
      <c r="B162" s="45" t="s">
        <v>311</v>
      </c>
      <c r="C162" s="46" t="s">
        <v>312</v>
      </c>
      <c r="D162" s="47" t="s">
        <v>67</v>
      </c>
      <c r="E162" s="48">
        <v>119.85</v>
      </c>
      <c r="F162" s="48">
        <v>417.8</v>
      </c>
      <c r="G162" s="49">
        <v>288.75</v>
      </c>
      <c r="H162" s="49"/>
      <c r="I162" s="49">
        <v>312.45</v>
      </c>
      <c r="J162" s="64">
        <f t="shared" si="18"/>
        <v>601.2</v>
      </c>
      <c r="K162" s="65">
        <f t="shared" si="17"/>
        <v>72053.82</v>
      </c>
      <c r="L162" s="66">
        <f t="shared" si="19"/>
        <v>383.302752293578</v>
      </c>
      <c r="M162" s="66">
        <f t="shared" si="20"/>
        <v>45938.8348623853</v>
      </c>
      <c r="N162" s="67">
        <f t="shared" si="21"/>
        <v>-26114.9851376147</v>
      </c>
      <c r="O162" s="68">
        <f t="shared" si="22"/>
        <v>-0.00583511934617025</v>
      </c>
      <c r="P162" s="69"/>
    </row>
    <row r="163" customHeight="1" outlineLevel="2" spans="1:16">
      <c r="A163" s="40"/>
      <c r="B163" s="45" t="s">
        <v>313</v>
      </c>
      <c r="C163" s="46" t="s">
        <v>314</v>
      </c>
      <c r="D163" s="47" t="s">
        <v>67</v>
      </c>
      <c r="E163" s="48">
        <v>39.62</v>
      </c>
      <c r="F163" s="48">
        <v>417.8</v>
      </c>
      <c r="G163" s="49">
        <v>288.75</v>
      </c>
      <c r="H163" s="49"/>
      <c r="I163" s="49">
        <v>312.45</v>
      </c>
      <c r="J163" s="64">
        <f t="shared" si="18"/>
        <v>601.2</v>
      </c>
      <c r="K163" s="65">
        <f t="shared" si="17"/>
        <v>23819.54</v>
      </c>
      <c r="L163" s="66">
        <f t="shared" si="19"/>
        <v>383.302752293578</v>
      </c>
      <c r="M163" s="66">
        <f t="shared" si="20"/>
        <v>15186.4550458716</v>
      </c>
      <c r="N163" s="67">
        <f t="shared" si="21"/>
        <v>-8633.08495412844</v>
      </c>
      <c r="O163" s="68">
        <f t="shared" si="22"/>
        <v>-0.00192897222676985</v>
      </c>
      <c r="P163" s="69"/>
    </row>
    <row r="164" customHeight="1" outlineLevel="2" spans="1:16">
      <c r="A164" s="40"/>
      <c r="B164" s="45" t="s">
        <v>315</v>
      </c>
      <c r="C164" s="46" t="s">
        <v>316</v>
      </c>
      <c r="D164" s="47" t="s">
        <v>67</v>
      </c>
      <c r="E164" s="48">
        <v>8.61</v>
      </c>
      <c r="F164" s="48">
        <v>586.92</v>
      </c>
      <c r="G164" s="49">
        <v>65</v>
      </c>
      <c r="H164" s="49">
        <v>20</v>
      </c>
      <c r="I164" s="49">
        <v>443.25</v>
      </c>
      <c r="J164" s="64">
        <f t="shared" si="18"/>
        <v>528.25</v>
      </c>
      <c r="K164" s="65">
        <f t="shared" si="17"/>
        <v>4548.23</v>
      </c>
      <c r="L164" s="66">
        <f t="shared" si="19"/>
        <v>538.45871559633</v>
      </c>
      <c r="M164" s="66">
        <f t="shared" si="20"/>
        <v>4636.1295412844</v>
      </c>
      <c r="N164" s="67">
        <f t="shared" si="21"/>
        <v>87.8995412844033</v>
      </c>
      <c r="O164" s="68">
        <f t="shared" si="22"/>
        <v>1.96402299739145e-5</v>
      </c>
      <c r="P164" s="69"/>
    </row>
    <row r="165" customHeight="1" outlineLevel="2" spans="1:16">
      <c r="A165" s="40"/>
      <c r="B165" s="45" t="s">
        <v>317</v>
      </c>
      <c r="C165" s="46" t="s">
        <v>318</v>
      </c>
      <c r="D165" s="47" t="s">
        <v>67</v>
      </c>
      <c r="E165" s="48">
        <v>20.69</v>
      </c>
      <c r="F165" s="48">
        <v>635.36</v>
      </c>
      <c r="G165" s="49">
        <v>65</v>
      </c>
      <c r="H165" s="49">
        <v>20</v>
      </c>
      <c r="I165" s="49">
        <v>443.25</v>
      </c>
      <c r="J165" s="64">
        <f t="shared" si="18"/>
        <v>528.25</v>
      </c>
      <c r="K165" s="65">
        <f t="shared" si="17"/>
        <v>10929.49</v>
      </c>
      <c r="L165" s="66">
        <f t="shared" si="19"/>
        <v>582.899082568807</v>
      </c>
      <c r="M165" s="66">
        <f t="shared" si="20"/>
        <v>12060.1820183486</v>
      </c>
      <c r="N165" s="67">
        <f t="shared" si="21"/>
        <v>1130.69201834863</v>
      </c>
      <c r="O165" s="68">
        <f t="shared" si="22"/>
        <v>0.000252641264624858</v>
      </c>
      <c r="P165" s="69"/>
    </row>
    <row r="166" customHeight="1" outlineLevel="2" spans="1:16">
      <c r="A166" s="40"/>
      <c r="B166" s="45" t="s">
        <v>319</v>
      </c>
      <c r="C166" s="46" t="s">
        <v>161</v>
      </c>
      <c r="D166" s="47" t="s">
        <v>144</v>
      </c>
      <c r="E166" s="48">
        <v>204.96</v>
      </c>
      <c r="F166" s="48">
        <v>57.98</v>
      </c>
      <c r="G166" s="49">
        <v>45</v>
      </c>
      <c r="H166" s="49"/>
      <c r="I166" s="49">
        <v>27</v>
      </c>
      <c r="J166" s="64">
        <f t="shared" si="18"/>
        <v>72</v>
      </c>
      <c r="K166" s="65">
        <f t="shared" si="17"/>
        <v>14757.12</v>
      </c>
      <c r="L166" s="66">
        <f t="shared" si="19"/>
        <v>53.1926605504587</v>
      </c>
      <c r="M166" s="66">
        <f t="shared" si="20"/>
        <v>10902.367706422</v>
      </c>
      <c r="N166" s="67">
        <f t="shared" si="21"/>
        <v>-3854.75229357798</v>
      </c>
      <c r="O166" s="68">
        <f t="shared" si="22"/>
        <v>-0.000861303943480074</v>
      </c>
      <c r="P166" s="69"/>
    </row>
    <row r="167" customHeight="1" outlineLevel="2" spans="1:16">
      <c r="A167" s="40"/>
      <c r="B167" s="45" t="s">
        <v>320</v>
      </c>
      <c r="C167" s="46" t="s">
        <v>143</v>
      </c>
      <c r="D167" s="47" t="s">
        <v>144</v>
      </c>
      <c r="E167" s="48">
        <v>557.92</v>
      </c>
      <c r="F167" s="48">
        <v>23.82</v>
      </c>
      <c r="G167" s="49">
        <v>12</v>
      </c>
      <c r="H167" s="49"/>
      <c r="I167" s="49">
        <v>3.5</v>
      </c>
      <c r="J167" s="64">
        <f t="shared" si="18"/>
        <v>15.5</v>
      </c>
      <c r="K167" s="65">
        <f t="shared" si="17"/>
        <v>8647.76</v>
      </c>
      <c r="L167" s="66">
        <f t="shared" si="19"/>
        <v>21.8532110091743</v>
      </c>
      <c r="M167" s="66">
        <f t="shared" si="20"/>
        <v>12192.3434862385</v>
      </c>
      <c r="N167" s="67">
        <f t="shared" si="21"/>
        <v>3544.58348623853</v>
      </c>
      <c r="O167" s="68">
        <f t="shared" si="22"/>
        <v>0.00079199997877369</v>
      </c>
      <c r="P167" s="69"/>
    </row>
    <row r="168" customHeight="1" outlineLevel="2" spans="1:16">
      <c r="A168" s="40"/>
      <c r="B168" s="45" t="s">
        <v>321</v>
      </c>
      <c r="C168" s="46" t="s">
        <v>322</v>
      </c>
      <c r="D168" s="47" t="s">
        <v>323</v>
      </c>
      <c r="E168" s="48">
        <v>7</v>
      </c>
      <c r="F168" s="48">
        <v>300</v>
      </c>
      <c r="G168" s="49">
        <v>100</v>
      </c>
      <c r="H168" s="49"/>
      <c r="I168" s="49">
        <v>275.48</v>
      </c>
      <c r="J168" s="64">
        <f t="shared" si="18"/>
        <v>375.48</v>
      </c>
      <c r="K168" s="65">
        <f t="shared" si="17"/>
        <v>2628.36</v>
      </c>
      <c r="L168" s="66">
        <f t="shared" si="19"/>
        <v>275.229357798165</v>
      </c>
      <c r="M168" s="66">
        <f t="shared" si="20"/>
        <v>1926.60550458716</v>
      </c>
      <c r="N168" s="67">
        <f t="shared" si="21"/>
        <v>-701.754495412844</v>
      </c>
      <c r="O168" s="68">
        <f t="shared" si="22"/>
        <v>-0.000156799676923708</v>
      </c>
      <c r="P168" s="69"/>
    </row>
    <row r="169" customHeight="1" outlineLevel="2" spans="1:16">
      <c r="A169" s="40"/>
      <c r="B169" s="45" t="s">
        <v>324</v>
      </c>
      <c r="C169" s="46" t="s">
        <v>167</v>
      </c>
      <c r="D169" s="47" t="s">
        <v>168</v>
      </c>
      <c r="E169" s="48">
        <v>1.365</v>
      </c>
      <c r="F169" s="48">
        <v>5938.67</v>
      </c>
      <c r="G169" s="49">
        <v>1025</v>
      </c>
      <c r="H169" s="49"/>
      <c r="I169" s="49">
        <v>4040</v>
      </c>
      <c r="J169" s="64">
        <f t="shared" si="18"/>
        <v>5065</v>
      </c>
      <c r="K169" s="65">
        <f t="shared" si="17"/>
        <v>6913.73</v>
      </c>
      <c r="L169" s="66">
        <f t="shared" si="19"/>
        <v>5448.32110091743</v>
      </c>
      <c r="M169" s="66">
        <f t="shared" si="20"/>
        <v>7436.95830275229</v>
      </c>
      <c r="N169" s="67">
        <f t="shared" si="21"/>
        <v>523.228302752294</v>
      </c>
      <c r="O169" s="68">
        <f t="shared" si="22"/>
        <v>0.000116909872847533</v>
      </c>
      <c r="P169" s="69"/>
    </row>
    <row r="170" customHeight="1" outlineLevel="2" spans="1:16">
      <c r="A170" s="40"/>
      <c r="B170" s="45" t="s">
        <v>325</v>
      </c>
      <c r="C170" s="46" t="s">
        <v>326</v>
      </c>
      <c r="D170" s="47" t="s">
        <v>81</v>
      </c>
      <c r="E170" s="48">
        <v>140</v>
      </c>
      <c r="F170" s="48">
        <v>39.9</v>
      </c>
      <c r="G170" s="49">
        <v>10</v>
      </c>
      <c r="H170" s="49"/>
      <c r="I170" s="49">
        <v>28.5</v>
      </c>
      <c r="J170" s="64">
        <f t="shared" si="18"/>
        <v>38.5</v>
      </c>
      <c r="K170" s="65">
        <f t="shared" si="17"/>
        <v>5390</v>
      </c>
      <c r="L170" s="66">
        <f t="shared" si="19"/>
        <v>36.605504587156</v>
      </c>
      <c r="M170" s="66">
        <f t="shared" si="20"/>
        <v>5124.77064220183</v>
      </c>
      <c r="N170" s="67">
        <f t="shared" si="21"/>
        <v>-265.229357798165</v>
      </c>
      <c r="O170" s="68">
        <f t="shared" si="22"/>
        <v>-5.92627163563359e-5</v>
      </c>
      <c r="P170" s="69"/>
    </row>
    <row r="171" customHeight="1" outlineLevel="2" spans="1:16">
      <c r="A171" s="40"/>
      <c r="B171" s="45" t="s">
        <v>327</v>
      </c>
      <c r="C171" s="46" t="s">
        <v>328</v>
      </c>
      <c r="D171" s="47" t="s">
        <v>95</v>
      </c>
      <c r="E171" s="48">
        <v>7</v>
      </c>
      <c r="F171" s="48">
        <v>232</v>
      </c>
      <c r="G171" s="49">
        <v>10</v>
      </c>
      <c r="H171" s="49"/>
      <c r="I171" s="49">
        <v>158</v>
      </c>
      <c r="J171" s="64">
        <f t="shared" si="18"/>
        <v>168</v>
      </c>
      <c r="K171" s="65">
        <f t="shared" si="17"/>
        <v>1176</v>
      </c>
      <c r="L171" s="66">
        <f t="shared" si="19"/>
        <v>212.844036697248</v>
      </c>
      <c r="M171" s="66">
        <f t="shared" si="20"/>
        <v>1489.90825688073</v>
      </c>
      <c r="N171" s="67">
        <f t="shared" si="21"/>
        <v>313.908256880734</v>
      </c>
      <c r="O171" s="68">
        <f t="shared" si="22"/>
        <v>7.01395054599927e-5</v>
      </c>
      <c r="P171" s="69"/>
    </row>
    <row r="172" customHeight="1" outlineLevel="2" spans="1:16">
      <c r="A172" s="40"/>
      <c r="B172" s="45" t="s">
        <v>329</v>
      </c>
      <c r="C172" s="46" t="s">
        <v>330</v>
      </c>
      <c r="D172" s="47"/>
      <c r="E172" s="48"/>
      <c r="F172" s="48"/>
      <c r="G172" s="49"/>
      <c r="H172" s="49"/>
      <c r="I172" s="49"/>
      <c r="J172" s="64">
        <f t="shared" si="18"/>
        <v>0</v>
      </c>
      <c r="K172" s="65">
        <f t="shared" si="17"/>
        <v>0</v>
      </c>
      <c r="L172" s="66">
        <f t="shared" si="19"/>
        <v>0</v>
      </c>
      <c r="M172" s="66">
        <f t="shared" si="20"/>
        <v>0</v>
      </c>
      <c r="N172" s="67">
        <f t="shared" si="21"/>
        <v>0</v>
      </c>
      <c r="O172" s="68">
        <f t="shared" si="22"/>
        <v>0</v>
      </c>
      <c r="P172" s="69"/>
    </row>
    <row r="173" customHeight="1" outlineLevel="2" spans="1:16">
      <c r="A173" s="40"/>
      <c r="B173" s="45" t="s">
        <v>331</v>
      </c>
      <c r="C173" s="46" t="s">
        <v>332</v>
      </c>
      <c r="D173" s="47" t="s">
        <v>244</v>
      </c>
      <c r="E173" s="48">
        <v>1</v>
      </c>
      <c r="F173" s="48"/>
      <c r="G173" s="49"/>
      <c r="H173" s="49"/>
      <c r="I173" s="49"/>
      <c r="J173" s="64">
        <f t="shared" si="18"/>
        <v>0</v>
      </c>
      <c r="K173" s="65">
        <f t="shared" si="17"/>
        <v>0</v>
      </c>
      <c r="L173" s="66">
        <f t="shared" si="19"/>
        <v>0</v>
      </c>
      <c r="M173" s="66">
        <f t="shared" si="20"/>
        <v>0</v>
      </c>
      <c r="N173" s="67">
        <f t="shared" si="21"/>
        <v>0</v>
      </c>
      <c r="O173" s="68">
        <f t="shared" si="22"/>
        <v>0</v>
      </c>
      <c r="P173" s="69"/>
    </row>
    <row r="174" customHeight="1" outlineLevel="2" spans="1:16">
      <c r="A174" s="40"/>
      <c r="B174" s="45" t="s">
        <v>333</v>
      </c>
      <c r="C174" s="46" t="s">
        <v>334</v>
      </c>
      <c r="D174" s="47" t="s">
        <v>144</v>
      </c>
      <c r="E174" s="48">
        <v>11.47</v>
      </c>
      <c r="F174" s="48">
        <v>3000</v>
      </c>
      <c r="G174" s="49">
        <v>410</v>
      </c>
      <c r="H174" s="49"/>
      <c r="I174" s="49">
        <v>2700</v>
      </c>
      <c r="J174" s="64">
        <f t="shared" si="18"/>
        <v>3110</v>
      </c>
      <c r="K174" s="65">
        <f t="shared" si="17"/>
        <v>35671.7</v>
      </c>
      <c r="L174" s="66">
        <f t="shared" si="19"/>
        <v>2752.29357798165</v>
      </c>
      <c r="M174" s="66">
        <f t="shared" si="20"/>
        <v>31568.8073394495</v>
      </c>
      <c r="N174" s="67">
        <f t="shared" si="21"/>
        <v>-4102.89266055046</v>
      </c>
      <c r="O174" s="68">
        <f t="shared" si="22"/>
        <v>-0.000916748304189334</v>
      </c>
      <c r="P174" s="69"/>
    </row>
    <row r="175" customHeight="1" outlineLevel="2" spans="1:16">
      <c r="A175" s="40"/>
      <c r="B175" s="45" t="s">
        <v>335</v>
      </c>
      <c r="C175" s="46" t="s">
        <v>336</v>
      </c>
      <c r="D175" s="47"/>
      <c r="E175" s="48"/>
      <c r="F175" s="48"/>
      <c r="G175" s="49"/>
      <c r="H175" s="49"/>
      <c r="I175" s="49"/>
      <c r="J175" s="64">
        <f t="shared" si="18"/>
        <v>0</v>
      </c>
      <c r="K175" s="65">
        <f t="shared" si="17"/>
        <v>0</v>
      </c>
      <c r="L175" s="66">
        <f t="shared" si="19"/>
        <v>0</v>
      </c>
      <c r="M175" s="66">
        <f t="shared" si="20"/>
        <v>0</v>
      </c>
      <c r="N175" s="67">
        <f t="shared" si="21"/>
        <v>0</v>
      </c>
      <c r="O175" s="68">
        <f t="shared" si="22"/>
        <v>0</v>
      </c>
      <c r="P175" s="69"/>
    </row>
    <row r="176" customHeight="1" outlineLevel="2" spans="1:16">
      <c r="A176" s="40"/>
      <c r="B176" s="45" t="s">
        <v>337</v>
      </c>
      <c r="C176" s="46" t="s">
        <v>338</v>
      </c>
      <c r="D176" s="47" t="s">
        <v>81</v>
      </c>
      <c r="E176" s="48">
        <v>2022</v>
      </c>
      <c r="F176" s="48"/>
      <c r="G176" s="49"/>
      <c r="H176" s="49"/>
      <c r="I176" s="49"/>
      <c r="J176" s="64">
        <f t="shared" si="18"/>
        <v>0</v>
      </c>
      <c r="K176" s="65">
        <f t="shared" si="17"/>
        <v>0</v>
      </c>
      <c r="L176" s="66">
        <f t="shared" si="19"/>
        <v>0</v>
      </c>
      <c r="M176" s="66">
        <f t="shared" si="20"/>
        <v>0</v>
      </c>
      <c r="N176" s="67">
        <f t="shared" si="21"/>
        <v>0</v>
      </c>
      <c r="O176" s="68">
        <f t="shared" si="22"/>
        <v>0</v>
      </c>
      <c r="P176" s="69"/>
    </row>
    <row r="177" customHeight="1" outlineLevel="2" spans="1:16">
      <c r="A177" s="40"/>
      <c r="B177" s="45" t="s">
        <v>339</v>
      </c>
      <c r="C177" s="46" t="s">
        <v>340</v>
      </c>
      <c r="D177" s="47" t="s">
        <v>67</v>
      </c>
      <c r="E177" s="48">
        <v>1892.98</v>
      </c>
      <c r="F177" s="48">
        <v>15.54</v>
      </c>
      <c r="G177" s="49">
        <v>2.25</v>
      </c>
      <c r="H177" s="49">
        <v>4.56</v>
      </c>
      <c r="I177" s="49"/>
      <c r="J177" s="64">
        <f t="shared" si="18"/>
        <v>6.81</v>
      </c>
      <c r="K177" s="65">
        <f t="shared" si="17"/>
        <v>12891.19</v>
      </c>
      <c r="L177" s="66">
        <f t="shared" si="19"/>
        <v>14.256880733945</v>
      </c>
      <c r="M177" s="66">
        <f t="shared" si="20"/>
        <v>26987.9900917431</v>
      </c>
      <c r="N177" s="67">
        <f t="shared" si="21"/>
        <v>14096.8000917431</v>
      </c>
      <c r="O177" s="68">
        <f t="shared" si="22"/>
        <v>0.00314978203131147</v>
      </c>
      <c r="P177" s="69"/>
    </row>
    <row r="178" customHeight="1" outlineLevel="2" spans="1:16">
      <c r="A178" s="40"/>
      <c r="B178" s="45" t="s">
        <v>341</v>
      </c>
      <c r="C178" s="46" t="s">
        <v>149</v>
      </c>
      <c r="D178" s="47" t="s">
        <v>67</v>
      </c>
      <c r="E178" s="48">
        <v>1852.33</v>
      </c>
      <c r="F178" s="48">
        <v>25.36</v>
      </c>
      <c r="G178" s="49">
        <v>0.3</v>
      </c>
      <c r="H178" s="49">
        <v>2</v>
      </c>
      <c r="I178" s="49"/>
      <c r="J178" s="64">
        <f t="shared" si="18"/>
        <v>2.3</v>
      </c>
      <c r="K178" s="65">
        <f t="shared" si="17"/>
        <v>4260.36</v>
      </c>
      <c r="L178" s="66">
        <f t="shared" si="19"/>
        <v>23.2660550458716</v>
      </c>
      <c r="M178" s="66">
        <f t="shared" si="20"/>
        <v>43096.4117431193</v>
      </c>
      <c r="N178" s="67">
        <f t="shared" si="21"/>
        <v>38836.0517431193</v>
      </c>
      <c r="O178" s="68">
        <f t="shared" si="22"/>
        <v>0.00867750816862394</v>
      </c>
      <c r="P178" s="69"/>
    </row>
    <row r="179" customHeight="1" outlineLevel="2" spans="1:16">
      <c r="A179" s="40"/>
      <c r="B179" s="45" t="s">
        <v>342</v>
      </c>
      <c r="C179" s="46" t="s">
        <v>343</v>
      </c>
      <c r="D179" s="47" t="s">
        <v>81</v>
      </c>
      <c r="E179" s="48">
        <v>3837</v>
      </c>
      <c r="F179" s="48"/>
      <c r="G179" s="49"/>
      <c r="H179" s="49"/>
      <c r="I179" s="49"/>
      <c r="J179" s="64">
        <f t="shared" si="18"/>
        <v>0</v>
      </c>
      <c r="K179" s="65">
        <f t="shared" si="17"/>
        <v>0</v>
      </c>
      <c r="L179" s="66">
        <f t="shared" si="19"/>
        <v>0</v>
      </c>
      <c r="M179" s="66">
        <f t="shared" si="20"/>
        <v>0</v>
      </c>
      <c r="N179" s="67">
        <f t="shared" si="21"/>
        <v>0</v>
      </c>
      <c r="O179" s="68">
        <f t="shared" si="22"/>
        <v>0</v>
      </c>
      <c r="P179" s="69"/>
    </row>
    <row r="180" customHeight="1" outlineLevel="2" spans="1:16">
      <c r="A180" s="40"/>
      <c r="B180" s="45" t="s">
        <v>344</v>
      </c>
      <c r="C180" s="46" t="s">
        <v>340</v>
      </c>
      <c r="D180" s="47" t="s">
        <v>67</v>
      </c>
      <c r="E180" s="48">
        <v>3971.3</v>
      </c>
      <c r="F180" s="48">
        <v>15.54</v>
      </c>
      <c r="G180" s="49">
        <v>2.25</v>
      </c>
      <c r="H180" s="49">
        <v>4.56</v>
      </c>
      <c r="I180" s="49"/>
      <c r="J180" s="64">
        <f t="shared" si="18"/>
        <v>6.81</v>
      </c>
      <c r="K180" s="65">
        <f t="shared" si="17"/>
        <v>27044.55</v>
      </c>
      <c r="L180" s="66">
        <f t="shared" si="19"/>
        <v>14.256880733945</v>
      </c>
      <c r="M180" s="66">
        <f t="shared" si="20"/>
        <v>56618.3504587156</v>
      </c>
      <c r="N180" s="67">
        <f t="shared" si="21"/>
        <v>29573.8004587156</v>
      </c>
      <c r="O180" s="68">
        <f t="shared" si="22"/>
        <v>0.00660795532860074</v>
      </c>
      <c r="P180" s="69"/>
    </row>
    <row r="181" customHeight="1" outlineLevel="2" spans="1:16">
      <c r="A181" s="40"/>
      <c r="B181" s="45" t="s">
        <v>345</v>
      </c>
      <c r="C181" s="46" t="s">
        <v>149</v>
      </c>
      <c r="D181" s="47" t="s">
        <v>67</v>
      </c>
      <c r="E181" s="48">
        <v>3850.74</v>
      </c>
      <c r="F181" s="48">
        <v>25.36</v>
      </c>
      <c r="G181" s="49">
        <v>0.3</v>
      </c>
      <c r="H181" s="49">
        <v>2</v>
      </c>
      <c r="I181" s="49"/>
      <c r="J181" s="64">
        <f t="shared" si="18"/>
        <v>2.3</v>
      </c>
      <c r="K181" s="65">
        <f t="shared" si="17"/>
        <v>8856.7</v>
      </c>
      <c r="L181" s="66">
        <f t="shared" si="19"/>
        <v>23.2660550458716</v>
      </c>
      <c r="M181" s="66">
        <f t="shared" si="20"/>
        <v>89591.5288073394</v>
      </c>
      <c r="N181" s="67">
        <f t="shared" si="21"/>
        <v>80734.8288073395</v>
      </c>
      <c r="O181" s="68">
        <f t="shared" si="22"/>
        <v>0.0180393501662348</v>
      </c>
      <c r="P181" s="69"/>
    </row>
    <row r="182" customHeight="1" outlineLevel="2" spans="1:16">
      <c r="A182" s="40"/>
      <c r="B182" s="45" t="s">
        <v>346</v>
      </c>
      <c r="C182" s="46" t="s">
        <v>347</v>
      </c>
      <c r="D182" s="47"/>
      <c r="E182" s="48"/>
      <c r="F182" s="48"/>
      <c r="G182" s="49"/>
      <c r="H182" s="49"/>
      <c r="I182" s="49"/>
      <c r="J182" s="64">
        <f t="shared" si="18"/>
        <v>0</v>
      </c>
      <c r="K182" s="65">
        <f t="shared" si="17"/>
        <v>0</v>
      </c>
      <c r="L182" s="66">
        <f t="shared" si="19"/>
        <v>0</v>
      </c>
      <c r="M182" s="66">
        <f t="shared" si="20"/>
        <v>0</v>
      </c>
      <c r="N182" s="67">
        <f t="shared" si="21"/>
        <v>0</v>
      </c>
      <c r="O182" s="68">
        <f t="shared" si="22"/>
        <v>0</v>
      </c>
      <c r="P182" s="69"/>
    </row>
    <row r="183" customHeight="1" outlineLevel="2" spans="1:16">
      <c r="A183" s="40"/>
      <c r="B183" s="45" t="s">
        <v>348</v>
      </c>
      <c r="C183" s="46" t="s">
        <v>349</v>
      </c>
      <c r="D183" s="47" t="s">
        <v>95</v>
      </c>
      <c r="E183" s="48">
        <v>9</v>
      </c>
      <c r="F183" s="48"/>
      <c r="G183" s="49"/>
      <c r="H183" s="49"/>
      <c r="I183" s="49"/>
      <c r="J183" s="64">
        <f t="shared" si="18"/>
        <v>0</v>
      </c>
      <c r="K183" s="65">
        <f t="shared" si="17"/>
        <v>0</v>
      </c>
      <c r="L183" s="66">
        <f t="shared" si="19"/>
        <v>0</v>
      </c>
      <c r="M183" s="66">
        <f t="shared" si="20"/>
        <v>0</v>
      </c>
      <c r="N183" s="67">
        <f t="shared" si="21"/>
        <v>0</v>
      </c>
      <c r="O183" s="68">
        <f t="shared" si="22"/>
        <v>0</v>
      </c>
      <c r="P183" s="69"/>
    </row>
    <row r="184" customHeight="1" outlineLevel="2" spans="1:16">
      <c r="A184" s="40"/>
      <c r="B184" s="45" t="s">
        <v>350</v>
      </c>
      <c r="C184" s="46" t="s">
        <v>137</v>
      </c>
      <c r="D184" s="47" t="s">
        <v>81</v>
      </c>
      <c r="E184" s="48">
        <v>33.36</v>
      </c>
      <c r="F184" s="48">
        <v>2.55</v>
      </c>
      <c r="G184" s="49">
        <v>0.3</v>
      </c>
      <c r="H184" s="49">
        <v>1.05</v>
      </c>
      <c r="I184" s="49"/>
      <c r="J184" s="64">
        <f t="shared" si="18"/>
        <v>1.35</v>
      </c>
      <c r="K184" s="65">
        <f t="shared" si="17"/>
        <v>45.04</v>
      </c>
      <c r="L184" s="66">
        <f t="shared" si="19"/>
        <v>2.3394495412844</v>
      </c>
      <c r="M184" s="66">
        <f t="shared" si="20"/>
        <v>78.0440366972477</v>
      </c>
      <c r="N184" s="67">
        <f t="shared" si="21"/>
        <v>33.0040366972477</v>
      </c>
      <c r="O184" s="68">
        <f t="shared" si="22"/>
        <v>7.37440561497533e-6</v>
      </c>
      <c r="P184" s="69"/>
    </row>
    <row r="185" customHeight="1" outlineLevel="2" spans="1:16">
      <c r="A185" s="40"/>
      <c r="B185" s="45" t="s">
        <v>351</v>
      </c>
      <c r="C185" s="46" t="s">
        <v>149</v>
      </c>
      <c r="D185" s="47" t="s">
        <v>81</v>
      </c>
      <c r="E185" s="48">
        <v>17.39</v>
      </c>
      <c r="F185" s="48">
        <v>25.36</v>
      </c>
      <c r="G185" s="49">
        <v>0.3</v>
      </c>
      <c r="H185" s="49">
        <v>2</v>
      </c>
      <c r="I185" s="49"/>
      <c r="J185" s="64">
        <f t="shared" si="18"/>
        <v>2.3</v>
      </c>
      <c r="K185" s="65">
        <f t="shared" si="17"/>
        <v>40</v>
      </c>
      <c r="L185" s="66">
        <f t="shared" si="19"/>
        <v>23.2660550458716</v>
      </c>
      <c r="M185" s="66">
        <f t="shared" si="20"/>
        <v>404.596697247706</v>
      </c>
      <c r="N185" s="67">
        <f t="shared" si="21"/>
        <v>364.596697247706</v>
      </c>
      <c r="O185" s="68">
        <f t="shared" si="22"/>
        <v>8.14653054730473e-5</v>
      </c>
      <c r="P185" s="69"/>
    </row>
    <row r="186" customHeight="1" outlineLevel="2" spans="1:16">
      <c r="A186" s="40"/>
      <c r="B186" s="45" t="s">
        <v>352</v>
      </c>
      <c r="C186" s="46" t="s">
        <v>353</v>
      </c>
      <c r="D186" s="47" t="s">
        <v>67</v>
      </c>
      <c r="E186" s="48">
        <v>1.38</v>
      </c>
      <c r="F186" s="48">
        <v>577.08</v>
      </c>
      <c r="G186" s="49">
        <v>65</v>
      </c>
      <c r="H186" s="49">
        <v>20</v>
      </c>
      <c r="I186" s="49">
        <v>443.25</v>
      </c>
      <c r="J186" s="64">
        <f t="shared" si="18"/>
        <v>528.25</v>
      </c>
      <c r="K186" s="65">
        <f t="shared" si="17"/>
        <v>728.99</v>
      </c>
      <c r="L186" s="66">
        <f t="shared" si="19"/>
        <v>529.431192660551</v>
      </c>
      <c r="M186" s="66">
        <f t="shared" si="20"/>
        <v>730.61504587156</v>
      </c>
      <c r="N186" s="67">
        <f t="shared" si="21"/>
        <v>1.62504587155968</v>
      </c>
      <c r="O186" s="68">
        <f t="shared" si="22"/>
        <v>3.6309944476645e-7</v>
      </c>
      <c r="P186" s="69"/>
    </row>
    <row r="187" customHeight="1" outlineLevel="2" spans="1:16">
      <c r="A187" s="40"/>
      <c r="B187" s="45" t="s">
        <v>354</v>
      </c>
      <c r="C187" s="46" t="s">
        <v>141</v>
      </c>
      <c r="D187" s="47" t="s">
        <v>67</v>
      </c>
      <c r="E187" s="48">
        <v>3.87</v>
      </c>
      <c r="F187" s="48">
        <v>417.8</v>
      </c>
      <c r="G187" s="49">
        <v>288.75</v>
      </c>
      <c r="H187" s="49"/>
      <c r="I187" s="49">
        <v>312.45</v>
      </c>
      <c r="J187" s="64">
        <f t="shared" si="18"/>
        <v>601.2</v>
      </c>
      <c r="K187" s="65">
        <f t="shared" si="17"/>
        <v>2326.64</v>
      </c>
      <c r="L187" s="66">
        <f t="shared" si="19"/>
        <v>383.302752293578</v>
      </c>
      <c r="M187" s="66">
        <f t="shared" si="20"/>
        <v>1483.38165137615</v>
      </c>
      <c r="N187" s="67">
        <f t="shared" si="21"/>
        <v>-843.258348623853</v>
      </c>
      <c r="O187" s="68">
        <f t="shared" si="22"/>
        <v>-0.000188417227807929</v>
      </c>
      <c r="P187" s="69"/>
    </row>
    <row r="188" customHeight="1" outlineLevel="2" spans="1:16">
      <c r="A188" s="40"/>
      <c r="B188" s="45" t="s">
        <v>355</v>
      </c>
      <c r="C188" s="46" t="s">
        <v>292</v>
      </c>
      <c r="D188" s="47" t="s">
        <v>67</v>
      </c>
      <c r="E188" s="48">
        <v>1.52</v>
      </c>
      <c r="F188" s="48">
        <v>803.68</v>
      </c>
      <c r="G188" s="49">
        <v>120</v>
      </c>
      <c r="H188" s="49">
        <v>35</v>
      </c>
      <c r="I188" s="49">
        <v>483.25</v>
      </c>
      <c r="J188" s="64">
        <f t="shared" si="18"/>
        <v>638.25</v>
      </c>
      <c r="K188" s="65">
        <f t="shared" si="17"/>
        <v>970.14</v>
      </c>
      <c r="L188" s="66">
        <f t="shared" si="19"/>
        <v>737.321100917431</v>
      </c>
      <c r="M188" s="66">
        <f t="shared" si="20"/>
        <v>1120.7280733945</v>
      </c>
      <c r="N188" s="67">
        <f t="shared" si="21"/>
        <v>150.588073394495</v>
      </c>
      <c r="O188" s="68">
        <f t="shared" si="22"/>
        <v>3.36473245432215e-5</v>
      </c>
      <c r="P188" s="69"/>
    </row>
    <row r="189" customHeight="1" outlineLevel="2" spans="1:16">
      <c r="A189" s="40"/>
      <c r="B189" s="45" t="s">
        <v>356</v>
      </c>
      <c r="C189" s="46" t="s">
        <v>167</v>
      </c>
      <c r="D189" s="47" t="s">
        <v>168</v>
      </c>
      <c r="E189" s="48">
        <v>0.25</v>
      </c>
      <c r="F189" s="48">
        <v>5938.67</v>
      </c>
      <c r="G189" s="49">
        <v>1025</v>
      </c>
      <c r="H189" s="49"/>
      <c r="I189" s="49">
        <v>4040</v>
      </c>
      <c r="J189" s="64">
        <f t="shared" si="18"/>
        <v>5065</v>
      </c>
      <c r="K189" s="65">
        <f t="shared" si="17"/>
        <v>1266.25</v>
      </c>
      <c r="L189" s="66">
        <f t="shared" si="19"/>
        <v>5448.32110091743</v>
      </c>
      <c r="M189" s="66">
        <f t="shared" si="20"/>
        <v>1362.08027522936</v>
      </c>
      <c r="N189" s="67">
        <f t="shared" si="21"/>
        <v>95.8302752293578</v>
      </c>
      <c r="O189" s="68">
        <f t="shared" si="22"/>
        <v>2.14122692390213e-5</v>
      </c>
      <c r="P189" s="69"/>
    </row>
    <row r="190" customHeight="1" outlineLevel="2" spans="1:16">
      <c r="A190" s="40"/>
      <c r="B190" s="45" t="s">
        <v>357</v>
      </c>
      <c r="C190" s="46" t="s">
        <v>161</v>
      </c>
      <c r="D190" s="47" t="s">
        <v>144</v>
      </c>
      <c r="E190" s="48">
        <v>6.7</v>
      </c>
      <c r="F190" s="48">
        <v>57.98</v>
      </c>
      <c r="G190" s="49">
        <v>45</v>
      </c>
      <c r="H190" s="49"/>
      <c r="I190" s="49">
        <v>27</v>
      </c>
      <c r="J190" s="64">
        <f t="shared" si="18"/>
        <v>72</v>
      </c>
      <c r="K190" s="65">
        <f t="shared" ref="K190:K253" si="23">ROUND(J190*E190,2)</f>
        <v>482.4</v>
      </c>
      <c r="L190" s="66">
        <f t="shared" si="19"/>
        <v>53.1926605504587</v>
      </c>
      <c r="M190" s="66">
        <f t="shared" si="20"/>
        <v>356.390825688073</v>
      </c>
      <c r="N190" s="67">
        <f t="shared" si="21"/>
        <v>-126.009174311927</v>
      </c>
      <c r="O190" s="68">
        <f t="shared" si="22"/>
        <v>-2.81554275044716e-5</v>
      </c>
      <c r="P190" s="69"/>
    </row>
    <row r="191" customHeight="1" outlineLevel="2" spans="1:16">
      <c r="A191" s="40"/>
      <c r="B191" s="45" t="s">
        <v>358</v>
      </c>
      <c r="C191" s="46" t="s">
        <v>359</v>
      </c>
      <c r="D191" s="47" t="s">
        <v>95</v>
      </c>
      <c r="E191" s="48">
        <v>18</v>
      </c>
      <c r="F191" s="48"/>
      <c r="G191" s="49"/>
      <c r="H191" s="49"/>
      <c r="I191" s="49"/>
      <c r="J191" s="64">
        <f t="shared" si="18"/>
        <v>0</v>
      </c>
      <c r="K191" s="65">
        <f t="shared" si="23"/>
        <v>0</v>
      </c>
      <c r="L191" s="66">
        <f t="shared" si="19"/>
        <v>0</v>
      </c>
      <c r="M191" s="66">
        <f t="shared" si="20"/>
        <v>0</v>
      </c>
      <c r="N191" s="67">
        <f t="shared" si="21"/>
        <v>0</v>
      </c>
      <c r="O191" s="68">
        <f t="shared" si="22"/>
        <v>0</v>
      </c>
      <c r="P191" s="69"/>
    </row>
    <row r="192" customHeight="1" outlineLevel="2" spans="1:16">
      <c r="A192" s="40"/>
      <c r="B192" s="45" t="s">
        <v>360</v>
      </c>
      <c r="C192" s="46" t="s">
        <v>137</v>
      </c>
      <c r="D192" s="47" t="s">
        <v>81</v>
      </c>
      <c r="E192" s="48">
        <v>66.73</v>
      </c>
      <c r="F192" s="48">
        <v>2.55</v>
      </c>
      <c r="G192" s="49">
        <v>0.3</v>
      </c>
      <c r="H192" s="49">
        <v>1.05</v>
      </c>
      <c r="I192" s="49"/>
      <c r="J192" s="64">
        <f t="shared" si="18"/>
        <v>1.35</v>
      </c>
      <c r="K192" s="65">
        <f t="shared" si="23"/>
        <v>90.09</v>
      </c>
      <c r="L192" s="66">
        <f t="shared" si="19"/>
        <v>2.3394495412844</v>
      </c>
      <c r="M192" s="66">
        <f t="shared" si="20"/>
        <v>156.111467889908</v>
      </c>
      <c r="N192" s="67">
        <f t="shared" si="21"/>
        <v>66.0214678899083</v>
      </c>
      <c r="O192" s="68">
        <f t="shared" si="22"/>
        <v>1.47518040893723e-5</v>
      </c>
      <c r="P192" s="69"/>
    </row>
    <row r="193" customHeight="1" outlineLevel="2" spans="1:16">
      <c r="A193" s="40"/>
      <c r="B193" s="45" t="s">
        <v>361</v>
      </c>
      <c r="C193" s="46" t="s">
        <v>149</v>
      </c>
      <c r="D193" s="47" t="s">
        <v>81</v>
      </c>
      <c r="E193" s="48">
        <v>34.78</v>
      </c>
      <c r="F193" s="48">
        <v>25.36</v>
      </c>
      <c r="G193" s="49">
        <v>0.3</v>
      </c>
      <c r="H193" s="49">
        <v>2</v>
      </c>
      <c r="I193" s="49"/>
      <c r="J193" s="64">
        <f t="shared" si="18"/>
        <v>2.3</v>
      </c>
      <c r="K193" s="65">
        <f t="shared" si="23"/>
        <v>79.99</v>
      </c>
      <c r="L193" s="66">
        <f t="shared" si="19"/>
        <v>23.2660550458716</v>
      </c>
      <c r="M193" s="66">
        <f t="shared" si="20"/>
        <v>809.193394495413</v>
      </c>
      <c r="N193" s="67">
        <f t="shared" si="21"/>
        <v>729.203394495413</v>
      </c>
      <c r="O193" s="68">
        <f t="shared" si="22"/>
        <v>0.000162932845341142</v>
      </c>
      <c r="P193" s="69"/>
    </row>
    <row r="194" customHeight="1" outlineLevel="2" spans="1:16">
      <c r="A194" s="40"/>
      <c r="B194" s="45" t="s">
        <v>362</v>
      </c>
      <c r="C194" s="46" t="s">
        <v>353</v>
      </c>
      <c r="D194" s="47" t="s">
        <v>67</v>
      </c>
      <c r="E194" s="48">
        <v>2.56</v>
      </c>
      <c r="F194" s="48">
        <v>577.08</v>
      </c>
      <c r="G194" s="49">
        <v>65</v>
      </c>
      <c r="H194" s="49">
        <v>20</v>
      </c>
      <c r="I194" s="49">
        <v>443.25</v>
      </c>
      <c r="J194" s="64">
        <f t="shared" si="18"/>
        <v>528.25</v>
      </c>
      <c r="K194" s="65">
        <f t="shared" si="23"/>
        <v>1352.32</v>
      </c>
      <c r="L194" s="66">
        <f t="shared" si="19"/>
        <v>529.431192660551</v>
      </c>
      <c r="M194" s="66">
        <f t="shared" si="20"/>
        <v>1355.34385321101</v>
      </c>
      <c r="N194" s="67">
        <f t="shared" si="21"/>
        <v>3.02385321100951</v>
      </c>
      <c r="O194" s="68">
        <f t="shared" si="22"/>
        <v>6.75648263958854e-7</v>
      </c>
      <c r="P194" s="69"/>
    </row>
    <row r="195" customHeight="1" outlineLevel="2" spans="1:16">
      <c r="A195" s="40"/>
      <c r="B195" s="45" t="s">
        <v>363</v>
      </c>
      <c r="C195" s="46" t="s">
        <v>161</v>
      </c>
      <c r="D195" s="47" t="s">
        <v>144</v>
      </c>
      <c r="E195" s="48">
        <v>9.33</v>
      </c>
      <c r="F195" s="48">
        <v>57.98</v>
      </c>
      <c r="G195" s="49">
        <v>45</v>
      </c>
      <c r="H195" s="49"/>
      <c r="I195" s="49">
        <v>27</v>
      </c>
      <c r="J195" s="64">
        <f t="shared" si="18"/>
        <v>72</v>
      </c>
      <c r="K195" s="65">
        <f t="shared" si="23"/>
        <v>671.76</v>
      </c>
      <c r="L195" s="66">
        <f t="shared" si="19"/>
        <v>53.1926605504587</v>
      </c>
      <c r="M195" s="66">
        <f t="shared" si="20"/>
        <v>496.28752293578</v>
      </c>
      <c r="N195" s="67">
        <f t="shared" si="21"/>
        <v>-175.47247706422</v>
      </c>
      <c r="O195" s="68">
        <f t="shared" si="22"/>
        <v>-3.92074833756298e-5</v>
      </c>
      <c r="P195" s="69"/>
    </row>
    <row r="196" customHeight="1" outlineLevel="2" spans="1:16">
      <c r="A196" s="40"/>
      <c r="B196" s="45" t="s">
        <v>364</v>
      </c>
      <c r="C196" s="46" t="s">
        <v>365</v>
      </c>
      <c r="D196" s="47" t="s">
        <v>95</v>
      </c>
      <c r="E196" s="48">
        <v>18</v>
      </c>
      <c r="F196" s="48">
        <v>280</v>
      </c>
      <c r="G196" s="49">
        <v>20</v>
      </c>
      <c r="H196" s="49">
        <v>100</v>
      </c>
      <c r="I196" s="49"/>
      <c r="J196" s="64">
        <f t="shared" si="18"/>
        <v>120</v>
      </c>
      <c r="K196" s="65">
        <f t="shared" si="23"/>
        <v>2160</v>
      </c>
      <c r="L196" s="66">
        <f t="shared" si="19"/>
        <v>256.880733944954</v>
      </c>
      <c r="M196" s="66">
        <f t="shared" si="20"/>
        <v>4623.85321100917</v>
      </c>
      <c r="N196" s="67">
        <f t="shared" si="21"/>
        <v>2463.85321100917</v>
      </c>
      <c r="O196" s="68">
        <f t="shared" si="22"/>
        <v>0.000550522141288743</v>
      </c>
      <c r="P196" s="69"/>
    </row>
    <row r="197" customHeight="1" outlineLevel="2" spans="1:16">
      <c r="A197" s="40"/>
      <c r="B197" s="45" t="s">
        <v>366</v>
      </c>
      <c r="C197" s="46" t="s">
        <v>367</v>
      </c>
      <c r="D197" s="47" t="s">
        <v>95</v>
      </c>
      <c r="E197" s="48">
        <v>18</v>
      </c>
      <c r="F197" s="48">
        <v>85</v>
      </c>
      <c r="G197" s="49">
        <v>20</v>
      </c>
      <c r="H197" s="49"/>
      <c r="I197" s="49">
        <v>65</v>
      </c>
      <c r="J197" s="64">
        <f t="shared" si="18"/>
        <v>85</v>
      </c>
      <c r="K197" s="65">
        <f t="shared" si="23"/>
        <v>1530</v>
      </c>
      <c r="L197" s="66">
        <f t="shared" si="19"/>
        <v>77.9816513761468</v>
      </c>
      <c r="M197" s="66">
        <f t="shared" si="20"/>
        <v>1403.66972477064</v>
      </c>
      <c r="N197" s="67">
        <f t="shared" si="21"/>
        <v>-126.330275229358</v>
      </c>
      <c r="O197" s="68">
        <f t="shared" si="22"/>
        <v>-2.82271741344429e-5</v>
      </c>
      <c r="P197" s="69"/>
    </row>
    <row r="198" customHeight="1" outlineLevel="2" spans="1:16">
      <c r="A198" s="40"/>
      <c r="B198" s="45" t="s">
        <v>368</v>
      </c>
      <c r="C198" s="46" t="s">
        <v>369</v>
      </c>
      <c r="D198" s="47" t="s">
        <v>95</v>
      </c>
      <c r="E198" s="48">
        <v>41</v>
      </c>
      <c r="F198" s="48"/>
      <c r="G198" s="49"/>
      <c r="H198" s="49"/>
      <c r="I198" s="49"/>
      <c r="J198" s="64">
        <f t="shared" si="18"/>
        <v>0</v>
      </c>
      <c r="K198" s="65">
        <f t="shared" si="23"/>
        <v>0</v>
      </c>
      <c r="L198" s="66">
        <f t="shared" si="19"/>
        <v>0</v>
      </c>
      <c r="M198" s="66">
        <f t="shared" si="20"/>
        <v>0</v>
      </c>
      <c r="N198" s="67">
        <f t="shared" si="21"/>
        <v>0</v>
      </c>
      <c r="O198" s="68">
        <f t="shared" si="22"/>
        <v>0</v>
      </c>
      <c r="P198" s="69"/>
    </row>
    <row r="199" customHeight="1" outlineLevel="2" spans="1:16">
      <c r="A199" s="40"/>
      <c r="B199" s="45" t="s">
        <v>370</v>
      </c>
      <c r="C199" s="46" t="s">
        <v>371</v>
      </c>
      <c r="D199" s="47" t="s">
        <v>67</v>
      </c>
      <c r="E199" s="48">
        <v>7.22</v>
      </c>
      <c r="F199" s="48">
        <v>577.08</v>
      </c>
      <c r="G199" s="49">
        <v>150</v>
      </c>
      <c r="H199" s="49">
        <v>35</v>
      </c>
      <c r="I199" s="49">
        <v>407.77</v>
      </c>
      <c r="J199" s="64">
        <f t="shared" si="18"/>
        <v>592.77</v>
      </c>
      <c r="K199" s="65">
        <f t="shared" si="23"/>
        <v>4279.8</v>
      </c>
      <c r="L199" s="66">
        <f t="shared" si="19"/>
        <v>529.431192660551</v>
      </c>
      <c r="M199" s="66">
        <f t="shared" si="20"/>
        <v>3822.49321100917</v>
      </c>
      <c r="N199" s="67">
        <f t="shared" si="21"/>
        <v>-457.306788990825</v>
      </c>
      <c r="O199" s="68">
        <f t="shared" si="22"/>
        <v>-0.000102180402459118</v>
      </c>
      <c r="P199" s="69"/>
    </row>
    <row r="200" customHeight="1" outlineLevel="2" spans="1:16">
      <c r="A200" s="40"/>
      <c r="B200" s="45" t="s">
        <v>372</v>
      </c>
      <c r="C200" s="46" t="s">
        <v>373</v>
      </c>
      <c r="D200" s="47" t="s">
        <v>90</v>
      </c>
      <c r="E200" s="48">
        <v>17</v>
      </c>
      <c r="F200" s="48"/>
      <c r="G200" s="49"/>
      <c r="H200" s="49"/>
      <c r="I200" s="49"/>
      <c r="J200" s="64">
        <f t="shared" si="18"/>
        <v>0</v>
      </c>
      <c r="K200" s="65">
        <f t="shared" si="23"/>
        <v>0</v>
      </c>
      <c r="L200" s="66">
        <f t="shared" si="19"/>
        <v>0</v>
      </c>
      <c r="M200" s="66">
        <f t="shared" si="20"/>
        <v>0</v>
      </c>
      <c r="N200" s="67">
        <f t="shared" si="21"/>
        <v>0</v>
      </c>
      <c r="O200" s="68">
        <f t="shared" si="22"/>
        <v>0</v>
      </c>
      <c r="P200" s="69"/>
    </row>
    <row r="201" customHeight="1" outlineLevel="2" spans="1:16">
      <c r="A201" s="40"/>
      <c r="B201" s="45" t="s">
        <v>374</v>
      </c>
      <c r="C201" s="46" t="s">
        <v>375</v>
      </c>
      <c r="D201" s="47" t="s">
        <v>81</v>
      </c>
      <c r="E201" s="48">
        <v>20.4</v>
      </c>
      <c r="F201" s="48">
        <v>50.61</v>
      </c>
      <c r="G201" s="49">
        <v>65</v>
      </c>
      <c r="H201" s="49"/>
      <c r="I201" s="49"/>
      <c r="J201" s="64">
        <f t="shared" si="18"/>
        <v>65</v>
      </c>
      <c r="K201" s="65">
        <f t="shared" si="23"/>
        <v>1326</v>
      </c>
      <c r="L201" s="66">
        <f t="shared" si="19"/>
        <v>46.4311926605505</v>
      </c>
      <c r="M201" s="66">
        <f t="shared" si="20"/>
        <v>947.196330275229</v>
      </c>
      <c r="N201" s="67">
        <f t="shared" si="21"/>
        <v>-378.803669724771</v>
      </c>
      <c r="O201" s="68">
        <f t="shared" si="22"/>
        <v>-8.46397043675741e-5</v>
      </c>
      <c r="P201" s="69"/>
    </row>
    <row r="202" customHeight="1" outlineLevel="2" spans="1:16">
      <c r="A202" s="40"/>
      <c r="B202" s="45" t="s">
        <v>376</v>
      </c>
      <c r="C202" s="46" t="s">
        <v>377</v>
      </c>
      <c r="D202" s="47" t="s">
        <v>81</v>
      </c>
      <c r="E202" s="48">
        <v>68</v>
      </c>
      <c r="F202" s="48">
        <v>200</v>
      </c>
      <c r="G202" s="49">
        <v>20</v>
      </c>
      <c r="H202" s="49"/>
      <c r="I202" s="49">
        <v>200</v>
      </c>
      <c r="J202" s="64">
        <f t="shared" si="18"/>
        <v>220</v>
      </c>
      <c r="K202" s="65">
        <f t="shared" si="23"/>
        <v>14960</v>
      </c>
      <c r="L202" s="66">
        <f t="shared" si="19"/>
        <v>183.48623853211</v>
      </c>
      <c r="M202" s="66">
        <f t="shared" si="20"/>
        <v>12477.0642201835</v>
      </c>
      <c r="N202" s="67">
        <f t="shared" si="21"/>
        <v>-2482.93577981651</v>
      </c>
      <c r="O202" s="68">
        <f t="shared" si="22"/>
        <v>-0.000554785941012755</v>
      </c>
      <c r="P202" s="69"/>
    </row>
    <row r="203" customHeight="1" outlineLevel="2" spans="1:16">
      <c r="A203" s="40"/>
      <c r="B203" s="45" t="s">
        <v>378</v>
      </c>
      <c r="C203" s="46" t="s">
        <v>379</v>
      </c>
      <c r="D203" s="47" t="s">
        <v>144</v>
      </c>
      <c r="E203" s="48">
        <v>102</v>
      </c>
      <c r="F203" s="48">
        <v>30.65</v>
      </c>
      <c r="G203" s="49">
        <v>3.5</v>
      </c>
      <c r="H203" s="49">
        <v>4.35</v>
      </c>
      <c r="I203" s="49">
        <v>13.52</v>
      </c>
      <c r="J203" s="64">
        <f t="shared" si="18"/>
        <v>21.37</v>
      </c>
      <c r="K203" s="65">
        <f t="shared" si="23"/>
        <v>2179.74</v>
      </c>
      <c r="L203" s="66">
        <f t="shared" si="19"/>
        <v>28.1192660550459</v>
      </c>
      <c r="M203" s="66">
        <f t="shared" si="20"/>
        <v>2868.16513761468</v>
      </c>
      <c r="N203" s="67">
        <f t="shared" si="21"/>
        <v>688.425137614679</v>
      </c>
      <c r="O203" s="68">
        <f t="shared" si="22"/>
        <v>0.000153821371818412</v>
      </c>
      <c r="P203" s="69"/>
    </row>
    <row r="204" customHeight="1" outlineLevel="2" spans="1:16">
      <c r="A204" s="40"/>
      <c r="B204" s="45" t="s">
        <v>380</v>
      </c>
      <c r="C204" s="46" t="s">
        <v>381</v>
      </c>
      <c r="D204" s="47" t="s">
        <v>144</v>
      </c>
      <c r="E204" s="48">
        <v>102</v>
      </c>
      <c r="F204" s="48">
        <v>124.28</v>
      </c>
      <c r="G204" s="49">
        <v>10.45</v>
      </c>
      <c r="H204" s="49">
        <v>4.35</v>
      </c>
      <c r="I204" s="49">
        <v>83.5</v>
      </c>
      <c r="J204" s="64">
        <f t="shared" si="18"/>
        <v>98.3</v>
      </c>
      <c r="K204" s="65">
        <f t="shared" si="23"/>
        <v>10026.6</v>
      </c>
      <c r="L204" s="66">
        <f t="shared" si="19"/>
        <v>114.018348623853</v>
      </c>
      <c r="M204" s="66">
        <f t="shared" si="20"/>
        <v>11629.871559633</v>
      </c>
      <c r="N204" s="67">
        <f t="shared" si="21"/>
        <v>1603.27155963303</v>
      </c>
      <c r="O204" s="68">
        <f t="shared" si="22"/>
        <v>0.000358234203292897</v>
      </c>
      <c r="P204" s="69"/>
    </row>
    <row r="205" customHeight="1" outlineLevel="2" spans="1:16">
      <c r="A205" s="40"/>
      <c r="B205" s="45" t="s">
        <v>382</v>
      </c>
      <c r="C205" s="46" t="s">
        <v>383</v>
      </c>
      <c r="D205" s="47"/>
      <c r="E205" s="48"/>
      <c r="F205" s="48"/>
      <c r="G205" s="49"/>
      <c r="H205" s="49"/>
      <c r="I205" s="49"/>
      <c r="J205" s="64">
        <f t="shared" si="18"/>
        <v>0</v>
      </c>
      <c r="K205" s="65">
        <f t="shared" si="23"/>
        <v>0</v>
      </c>
      <c r="L205" s="66">
        <f t="shared" si="19"/>
        <v>0</v>
      </c>
      <c r="M205" s="66">
        <f t="shared" si="20"/>
        <v>0</v>
      </c>
      <c r="N205" s="67">
        <f t="shared" si="21"/>
        <v>0</v>
      </c>
      <c r="O205" s="68">
        <f t="shared" si="22"/>
        <v>0</v>
      </c>
      <c r="P205" s="69"/>
    </row>
    <row r="206" customHeight="1" outlineLevel="2" spans="1:16">
      <c r="A206" s="40"/>
      <c r="B206" s="45" t="s">
        <v>384</v>
      </c>
      <c r="C206" s="46" t="s">
        <v>385</v>
      </c>
      <c r="D206" s="47" t="s">
        <v>90</v>
      </c>
      <c r="E206" s="48">
        <v>48</v>
      </c>
      <c r="F206" s="48"/>
      <c r="G206" s="49"/>
      <c r="H206" s="49"/>
      <c r="I206" s="49"/>
      <c r="J206" s="64">
        <f t="shared" si="18"/>
        <v>0</v>
      </c>
      <c r="K206" s="65">
        <f t="shared" si="23"/>
        <v>0</v>
      </c>
      <c r="L206" s="66">
        <f t="shared" si="19"/>
        <v>0</v>
      </c>
      <c r="M206" s="66">
        <f t="shared" si="20"/>
        <v>0</v>
      </c>
      <c r="N206" s="67">
        <f t="shared" si="21"/>
        <v>0</v>
      </c>
      <c r="O206" s="68">
        <f t="shared" si="22"/>
        <v>0</v>
      </c>
      <c r="P206" s="69"/>
    </row>
    <row r="207" customHeight="1" outlineLevel="2" spans="1:16">
      <c r="A207" s="40"/>
      <c r="B207" s="45" t="s">
        <v>386</v>
      </c>
      <c r="C207" s="46" t="s">
        <v>137</v>
      </c>
      <c r="D207" s="47" t="s">
        <v>67</v>
      </c>
      <c r="E207" s="48">
        <v>67.2</v>
      </c>
      <c r="F207" s="48">
        <v>2.55</v>
      </c>
      <c r="G207" s="49">
        <v>0.3</v>
      </c>
      <c r="H207" s="49">
        <v>1.05</v>
      </c>
      <c r="I207" s="49"/>
      <c r="J207" s="64">
        <f t="shared" si="18"/>
        <v>1.35</v>
      </c>
      <c r="K207" s="65">
        <f t="shared" si="23"/>
        <v>90.72</v>
      </c>
      <c r="L207" s="66">
        <f t="shared" si="19"/>
        <v>2.3394495412844</v>
      </c>
      <c r="M207" s="66">
        <f t="shared" si="20"/>
        <v>157.211009174312</v>
      </c>
      <c r="N207" s="67">
        <f t="shared" si="21"/>
        <v>66.4910091743119</v>
      </c>
      <c r="O207" s="68">
        <f t="shared" si="22"/>
        <v>1.48567181614276e-5</v>
      </c>
      <c r="P207" s="69"/>
    </row>
    <row r="208" customHeight="1" outlineLevel="2" spans="1:16">
      <c r="A208" s="40"/>
      <c r="B208" s="45" t="s">
        <v>387</v>
      </c>
      <c r="C208" s="46" t="s">
        <v>139</v>
      </c>
      <c r="D208" s="47" t="s">
        <v>67</v>
      </c>
      <c r="E208" s="48">
        <v>52.8</v>
      </c>
      <c r="F208" s="48">
        <v>25.36</v>
      </c>
      <c r="G208" s="49">
        <v>0.3</v>
      </c>
      <c r="H208" s="49">
        <v>1.05</v>
      </c>
      <c r="I208" s="49"/>
      <c r="J208" s="64">
        <f t="shared" si="18"/>
        <v>1.35</v>
      </c>
      <c r="K208" s="65">
        <f t="shared" si="23"/>
        <v>71.28</v>
      </c>
      <c r="L208" s="66">
        <f t="shared" si="19"/>
        <v>23.2660550458716</v>
      </c>
      <c r="M208" s="66">
        <f t="shared" si="20"/>
        <v>1228.44770642202</v>
      </c>
      <c r="N208" s="67">
        <f t="shared" si="21"/>
        <v>1157.16770642202</v>
      </c>
      <c r="O208" s="68">
        <f t="shared" si="22"/>
        <v>0.000258556979256367</v>
      </c>
      <c r="P208" s="69"/>
    </row>
    <row r="209" customHeight="1" outlineLevel="2" spans="1:16">
      <c r="A209" s="40"/>
      <c r="B209" s="45" t="s">
        <v>388</v>
      </c>
      <c r="C209" s="46" t="s">
        <v>389</v>
      </c>
      <c r="D209" s="47" t="s">
        <v>67</v>
      </c>
      <c r="E209" s="48">
        <v>4.8</v>
      </c>
      <c r="F209" s="48">
        <v>585.49</v>
      </c>
      <c r="G209" s="49">
        <v>65</v>
      </c>
      <c r="H209" s="49">
        <v>20</v>
      </c>
      <c r="I209" s="49">
        <v>390</v>
      </c>
      <c r="J209" s="64">
        <f t="shared" si="18"/>
        <v>475</v>
      </c>
      <c r="K209" s="65">
        <f t="shared" si="23"/>
        <v>2280</v>
      </c>
      <c r="L209" s="66">
        <f t="shared" si="19"/>
        <v>537.146788990826</v>
      </c>
      <c r="M209" s="66">
        <f t="shared" si="20"/>
        <v>2578.30458715596</v>
      </c>
      <c r="N209" s="67">
        <f t="shared" si="21"/>
        <v>298.304587155963</v>
      </c>
      <c r="O209" s="68">
        <f t="shared" si="22"/>
        <v>6.66530292241277e-5</v>
      </c>
      <c r="P209" s="69"/>
    </row>
    <row r="210" customHeight="1" outlineLevel="2" spans="1:16">
      <c r="A210" s="40"/>
      <c r="B210" s="45" t="s">
        <v>390</v>
      </c>
      <c r="C210" s="46" t="s">
        <v>141</v>
      </c>
      <c r="D210" s="47" t="s">
        <v>67</v>
      </c>
      <c r="E210" s="48">
        <v>2.88</v>
      </c>
      <c r="F210" s="48">
        <v>417.8</v>
      </c>
      <c r="G210" s="49">
        <v>288.75</v>
      </c>
      <c r="H210" s="49"/>
      <c r="I210" s="49">
        <v>312.45</v>
      </c>
      <c r="J210" s="64">
        <f t="shared" si="18"/>
        <v>601.2</v>
      </c>
      <c r="K210" s="65">
        <f t="shared" si="23"/>
        <v>1731.46</v>
      </c>
      <c r="L210" s="66">
        <f t="shared" si="19"/>
        <v>383.302752293578</v>
      </c>
      <c r="M210" s="66">
        <f t="shared" si="20"/>
        <v>1103.9119266055</v>
      </c>
      <c r="N210" s="67">
        <f t="shared" si="21"/>
        <v>-627.548073394495</v>
      </c>
      <c r="O210" s="68">
        <f t="shared" si="22"/>
        <v>-0.000140219030737329</v>
      </c>
      <c r="P210" s="69"/>
    </row>
    <row r="211" customHeight="1" outlineLevel="2" spans="1:16">
      <c r="A211" s="40"/>
      <c r="B211" s="45" t="s">
        <v>391</v>
      </c>
      <c r="C211" s="46" t="s">
        <v>143</v>
      </c>
      <c r="D211" s="47" t="s">
        <v>144</v>
      </c>
      <c r="E211" s="48">
        <v>28.8</v>
      </c>
      <c r="F211" s="48">
        <v>23.82</v>
      </c>
      <c r="G211" s="49">
        <v>12</v>
      </c>
      <c r="H211" s="49"/>
      <c r="I211" s="49">
        <v>3.5</v>
      </c>
      <c r="J211" s="64">
        <f t="shared" si="18"/>
        <v>15.5</v>
      </c>
      <c r="K211" s="65">
        <f t="shared" si="23"/>
        <v>446.4</v>
      </c>
      <c r="L211" s="66">
        <f t="shared" si="19"/>
        <v>21.8532110091743</v>
      </c>
      <c r="M211" s="66">
        <f t="shared" si="20"/>
        <v>629.37247706422</v>
      </c>
      <c r="N211" s="67">
        <f t="shared" si="21"/>
        <v>182.97247706422</v>
      </c>
      <c r="O211" s="68">
        <f t="shared" si="22"/>
        <v>4.08832796613892e-5</v>
      </c>
      <c r="P211" s="69"/>
    </row>
    <row r="212" customHeight="1" outlineLevel="2" spans="1:16">
      <c r="A212" s="40"/>
      <c r="B212" s="45" t="s">
        <v>392</v>
      </c>
      <c r="C212" s="46" t="s">
        <v>393</v>
      </c>
      <c r="D212" s="47" t="s">
        <v>81</v>
      </c>
      <c r="E212" s="48">
        <v>192</v>
      </c>
      <c r="F212" s="48">
        <v>181.39</v>
      </c>
      <c r="G212" s="49">
        <v>40</v>
      </c>
      <c r="H212" s="49">
        <v>35</v>
      </c>
      <c r="I212" s="49">
        <v>75</v>
      </c>
      <c r="J212" s="64">
        <f t="shared" si="18"/>
        <v>150</v>
      </c>
      <c r="K212" s="65">
        <f t="shared" si="23"/>
        <v>28800</v>
      </c>
      <c r="L212" s="66">
        <f t="shared" si="19"/>
        <v>166.412844036697</v>
      </c>
      <c r="M212" s="66">
        <f t="shared" si="20"/>
        <v>31951.2660550459</v>
      </c>
      <c r="N212" s="67">
        <f t="shared" si="21"/>
        <v>3151.26605504587</v>
      </c>
      <c r="O212" s="68">
        <f t="shared" si="22"/>
        <v>0.00070411732673141</v>
      </c>
      <c r="P212" s="69"/>
    </row>
    <row r="213" customHeight="1" outlineLevel="2" spans="1:16">
      <c r="A213" s="40"/>
      <c r="B213" s="45" t="s">
        <v>394</v>
      </c>
      <c r="C213" s="46" t="s">
        <v>161</v>
      </c>
      <c r="D213" s="47" t="s">
        <v>144</v>
      </c>
      <c r="E213" s="48">
        <v>126.72</v>
      </c>
      <c r="F213" s="48">
        <v>57.98</v>
      </c>
      <c r="G213" s="49">
        <v>45</v>
      </c>
      <c r="H213" s="49"/>
      <c r="I213" s="49">
        <v>27</v>
      </c>
      <c r="J213" s="64">
        <f t="shared" si="18"/>
        <v>72</v>
      </c>
      <c r="K213" s="65">
        <f t="shared" si="23"/>
        <v>9123.84</v>
      </c>
      <c r="L213" s="66">
        <f t="shared" si="19"/>
        <v>53.1926605504587</v>
      </c>
      <c r="M213" s="66">
        <f t="shared" si="20"/>
        <v>6740.57394495413</v>
      </c>
      <c r="N213" s="67">
        <f t="shared" si="21"/>
        <v>-2383.26605504587</v>
      </c>
      <c r="O213" s="68">
        <f t="shared" si="22"/>
        <v>-0.000532515787069648</v>
      </c>
      <c r="P213" s="69"/>
    </row>
    <row r="214" customHeight="1" outlineLevel="2" spans="1:16">
      <c r="A214" s="40"/>
      <c r="B214" s="45" t="s">
        <v>395</v>
      </c>
      <c r="C214" s="46" t="s">
        <v>396</v>
      </c>
      <c r="D214" s="47" t="s">
        <v>90</v>
      </c>
      <c r="E214" s="48">
        <v>15</v>
      </c>
      <c r="F214" s="48"/>
      <c r="G214" s="49"/>
      <c r="H214" s="49"/>
      <c r="I214" s="49"/>
      <c r="J214" s="64">
        <f t="shared" si="18"/>
        <v>0</v>
      </c>
      <c r="K214" s="65">
        <f t="shared" si="23"/>
        <v>0</v>
      </c>
      <c r="L214" s="66">
        <f t="shared" si="19"/>
        <v>0</v>
      </c>
      <c r="M214" s="66">
        <f t="shared" si="20"/>
        <v>0</v>
      </c>
      <c r="N214" s="67">
        <f t="shared" si="21"/>
        <v>0</v>
      </c>
      <c r="O214" s="68">
        <f t="shared" si="22"/>
        <v>0</v>
      </c>
      <c r="P214" s="69"/>
    </row>
    <row r="215" customHeight="1" outlineLevel="2" spans="1:16">
      <c r="A215" s="40"/>
      <c r="B215" s="45" t="s">
        <v>397</v>
      </c>
      <c r="C215" s="46" t="s">
        <v>137</v>
      </c>
      <c r="D215" s="47" t="s">
        <v>67</v>
      </c>
      <c r="E215" s="48">
        <v>66</v>
      </c>
      <c r="F215" s="48">
        <v>2.55</v>
      </c>
      <c r="G215" s="49">
        <v>0.3</v>
      </c>
      <c r="H215" s="49">
        <v>1.05</v>
      </c>
      <c r="I215" s="49"/>
      <c r="J215" s="64">
        <f t="shared" si="18"/>
        <v>1.35</v>
      </c>
      <c r="K215" s="65">
        <f t="shared" si="23"/>
        <v>89.1</v>
      </c>
      <c r="L215" s="66">
        <f t="shared" si="19"/>
        <v>2.3394495412844</v>
      </c>
      <c r="M215" s="66">
        <f t="shared" si="20"/>
        <v>154.403669724771</v>
      </c>
      <c r="N215" s="67">
        <f t="shared" si="21"/>
        <v>65.3036697247707</v>
      </c>
      <c r="O215" s="68">
        <f t="shared" si="22"/>
        <v>1.45914196228307e-5</v>
      </c>
      <c r="P215" s="69"/>
    </row>
    <row r="216" customHeight="1" outlineLevel="2" spans="1:16">
      <c r="A216" s="40"/>
      <c r="B216" s="45" t="s">
        <v>398</v>
      </c>
      <c r="C216" s="46" t="s">
        <v>139</v>
      </c>
      <c r="D216" s="47" t="s">
        <v>67</v>
      </c>
      <c r="E216" s="48">
        <v>45</v>
      </c>
      <c r="F216" s="48">
        <v>25.36</v>
      </c>
      <c r="G216" s="49">
        <v>0.3</v>
      </c>
      <c r="H216" s="49">
        <v>1.05</v>
      </c>
      <c r="I216" s="49"/>
      <c r="J216" s="64">
        <f t="shared" si="18"/>
        <v>1.35</v>
      </c>
      <c r="K216" s="65">
        <f t="shared" si="23"/>
        <v>60.75</v>
      </c>
      <c r="L216" s="66">
        <f t="shared" si="19"/>
        <v>23.2660550458716</v>
      </c>
      <c r="M216" s="66">
        <f t="shared" si="20"/>
        <v>1046.97247706422</v>
      </c>
      <c r="N216" s="67">
        <f t="shared" si="21"/>
        <v>986.22247706422</v>
      </c>
      <c r="O216" s="68">
        <f t="shared" si="22"/>
        <v>0.000220361061866222</v>
      </c>
      <c r="P216" s="69"/>
    </row>
    <row r="217" customHeight="1" outlineLevel="2" spans="1:16">
      <c r="A217" s="40"/>
      <c r="B217" s="45" t="s">
        <v>399</v>
      </c>
      <c r="C217" s="46" t="s">
        <v>389</v>
      </c>
      <c r="D217" s="47" t="s">
        <v>67</v>
      </c>
      <c r="E217" s="48">
        <v>4.05</v>
      </c>
      <c r="F217" s="48">
        <v>585.49</v>
      </c>
      <c r="G217" s="49">
        <v>65</v>
      </c>
      <c r="H217" s="49">
        <v>20</v>
      </c>
      <c r="I217" s="49">
        <v>390</v>
      </c>
      <c r="J217" s="64">
        <f t="shared" si="18"/>
        <v>475</v>
      </c>
      <c r="K217" s="65">
        <f t="shared" si="23"/>
        <v>1923.75</v>
      </c>
      <c r="L217" s="66">
        <f t="shared" si="19"/>
        <v>537.146788990826</v>
      </c>
      <c r="M217" s="66">
        <f t="shared" si="20"/>
        <v>2175.44449541284</v>
      </c>
      <c r="N217" s="67">
        <f t="shared" si="21"/>
        <v>251.694495412844</v>
      </c>
      <c r="O217" s="68">
        <f t="shared" si="22"/>
        <v>5.62384934078577e-5</v>
      </c>
      <c r="P217" s="69"/>
    </row>
    <row r="218" customHeight="1" outlineLevel="2" spans="1:16">
      <c r="A218" s="40"/>
      <c r="B218" s="45" t="s">
        <v>400</v>
      </c>
      <c r="C218" s="46" t="s">
        <v>141</v>
      </c>
      <c r="D218" s="47" t="s">
        <v>67</v>
      </c>
      <c r="E218" s="48">
        <v>1.65</v>
      </c>
      <c r="F218" s="48">
        <v>417.8</v>
      </c>
      <c r="G218" s="49">
        <v>288.75</v>
      </c>
      <c r="H218" s="49"/>
      <c r="I218" s="49">
        <v>312.45</v>
      </c>
      <c r="J218" s="64">
        <f t="shared" si="18"/>
        <v>601.2</v>
      </c>
      <c r="K218" s="65">
        <f t="shared" si="23"/>
        <v>991.98</v>
      </c>
      <c r="L218" s="66">
        <f t="shared" si="19"/>
        <v>383.302752293578</v>
      </c>
      <c r="M218" s="66">
        <f t="shared" si="20"/>
        <v>632.449541284404</v>
      </c>
      <c r="N218" s="67">
        <f t="shared" si="21"/>
        <v>-359.530458715596</v>
      </c>
      <c r="O218" s="68">
        <f t="shared" si="22"/>
        <v>-8.03333076443965e-5</v>
      </c>
      <c r="P218" s="69"/>
    </row>
    <row r="219" customHeight="1" outlineLevel="2" spans="1:16">
      <c r="A219" s="40"/>
      <c r="B219" s="45" t="s">
        <v>401</v>
      </c>
      <c r="C219" s="46" t="s">
        <v>143</v>
      </c>
      <c r="D219" s="47" t="s">
        <v>144</v>
      </c>
      <c r="E219" s="48">
        <v>16.5</v>
      </c>
      <c r="F219" s="48">
        <v>23.82</v>
      </c>
      <c r="G219" s="49">
        <v>12</v>
      </c>
      <c r="H219" s="49"/>
      <c r="I219" s="49">
        <v>3.5</v>
      </c>
      <c r="J219" s="64">
        <f t="shared" si="18"/>
        <v>15.5</v>
      </c>
      <c r="K219" s="65">
        <f t="shared" si="23"/>
        <v>255.75</v>
      </c>
      <c r="L219" s="66">
        <f t="shared" si="19"/>
        <v>21.8532110091743</v>
      </c>
      <c r="M219" s="66">
        <f t="shared" si="20"/>
        <v>360.577981651376</v>
      </c>
      <c r="N219" s="67">
        <f t="shared" si="21"/>
        <v>104.827981651376</v>
      </c>
      <c r="O219" s="68">
        <f t="shared" si="22"/>
        <v>2.34227123060042e-5</v>
      </c>
      <c r="P219" s="69"/>
    </row>
    <row r="220" customHeight="1" outlineLevel="2" spans="1:16">
      <c r="A220" s="40"/>
      <c r="B220" s="45" t="s">
        <v>402</v>
      </c>
      <c r="C220" s="46" t="s">
        <v>403</v>
      </c>
      <c r="D220" s="47" t="s">
        <v>81</v>
      </c>
      <c r="E220" s="48">
        <v>60</v>
      </c>
      <c r="F220" s="48">
        <v>225.91</v>
      </c>
      <c r="G220" s="49">
        <v>40</v>
      </c>
      <c r="H220" s="49">
        <v>35</v>
      </c>
      <c r="I220" s="49">
        <v>150</v>
      </c>
      <c r="J220" s="64">
        <f t="shared" si="18"/>
        <v>225</v>
      </c>
      <c r="K220" s="65">
        <f t="shared" si="23"/>
        <v>13500</v>
      </c>
      <c r="L220" s="66">
        <f t="shared" si="19"/>
        <v>207.256880733945</v>
      </c>
      <c r="M220" s="66">
        <f t="shared" si="20"/>
        <v>12435.4128440367</v>
      </c>
      <c r="N220" s="67">
        <f t="shared" si="21"/>
        <v>-1064.5871559633</v>
      </c>
      <c r="O220" s="68">
        <f t="shared" si="22"/>
        <v>-0.00023787082691073</v>
      </c>
      <c r="P220" s="69"/>
    </row>
    <row r="221" customHeight="1" outlineLevel="2" spans="1:16">
      <c r="A221" s="40"/>
      <c r="B221" s="45" t="s">
        <v>404</v>
      </c>
      <c r="C221" s="46" t="s">
        <v>161</v>
      </c>
      <c r="D221" s="47" t="s">
        <v>144</v>
      </c>
      <c r="E221" s="48">
        <v>79.2</v>
      </c>
      <c r="F221" s="48">
        <v>57.98</v>
      </c>
      <c r="G221" s="49">
        <v>45</v>
      </c>
      <c r="H221" s="49"/>
      <c r="I221" s="49">
        <v>27</v>
      </c>
      <c r="J221" s="64">
        <f t="shared" ref="J221:J264" si="24">SUM(G221:I221)</f>
        <v>72</v>
      </c>
      <c r="K221" s="65">
        <f t="shared" si="23"/>
        <v>5702.4</v>
      </c>
      <c r="L221" s="66">
        <f t="shared" ref="L221:L264" si="25">F221-F221/1.09*0.09</f>
        <v>53.1926605504587</v>
      </c>
      <c r="M221" s="66">
        <f t="shared" ref="M221:M264" si="26">L221*E221</f>
        <v>4212.85871559633</v>
      </c>
      <c r="N221" s="67">
        <f t="shared" ref="N221:N264" si="27">M221-K221</f>
        <v>-1489.54128440367</v>
      </c>
      <c r="O221" s="68">
        <f t="shared" ref="O221:O264" si="28">N221/$M$6</f>
        <v>-0.00033282236691853</v>
      </c>
      <c r="P221" s="69"/>
    </row>
    <row r="222" customHeight="1" outlineLevel="2" spans="1:16">
      <c r="A222" s="40"/>
      <c r="B222" s="45" t="s">
        <v>405</v>
      </c>
      <c r="C222" s="46" t="s">
        <v>406</v>
      </c>
      <c r="D222" s="47" t="s">
        <v>90</v>
      </c>
      <c r="E222" s="48">
        <v>4</v>
      </c>
      <c r="F222" s="48"/>
      <c r="G222" s="49"/>
      <c r="H222" s="49"/>
      <c r="I222" s="49"/>
      <c r="J222" s="64">
        <f t="shared" si="24"/>
        <v>0</v>
      </c>
      <c r="K222" s="65">
        <f t="shared" si="23"/>
        <v>0</v>
      </c>
      <c r="L222" s="66">
        <f t="shared" si="25"/>
        <v>0</v>
      </c>
      <c r="M222" s="66">
        <f t="shared" si="26"/>
        <v>0</v>
      </c>
      <c r="N222" s="67">
        <f t="shared" si="27"/>
        <v>0</v>
      </c>
      <c r="O222" s="68">
        <f t="shared" si="28"/>
        <v>0</v>
      </c>
      <c r="P222" s="69"/>
    </row>
    <row r="223" customHeight="1" outlineLevel="2" spans="1:16">
      <c r="A223" s="40"/>
      <c r="B223" s="45" t="s">
        <v>407</v>
      </c>
      <c r="C223" s="46" t="s">
        <v>137</v>
      </c>
      <c r="D223" s="47" t="s">
        <v>67</v>
      </c>
      <c r="E223" s="48">
        <v>35.6</v>
      </c>
      <c r="F223" s="48">
        <v>2.55</v>
      </c>
      <c r="G223" s="49">
        <v>0.3</v>
      </c>
      <c r="H223" s="49">
        <v>1.05</v>
      </c>
      <c r="I223" s="49"/>
      <c r="J223" s="64">
        <f t="shared" si="24"/>
        <v>1.35</v>
      </c>
      <c r="K223" s="65">
        <f t="shared" si="23"/>
        <v>48.06</v>
      </c>
      <c r="L223" s="66">
        <f t="shared" si="25"/>
        <v>2.3394495412844</v>
      </c>
      <c r="M223" s="66">
        <f t="shared" si="26"/>
        <v>83.2844036697248</v>
      </c>
      <c r="N223" s="67">
        <f t="shared" si="27"/>
        <v>35.2244036697248</v>
      </c>
      <c r="O223" s="68">
        <f t="shared" si="28"/>
        <v>7.87052331170866e-6</v>
      </c>
      <c r="P223" s="69"/>
    </row>
    <row r="224" customHeight="1" outlineLevel="2" spans="1:16">
      <c r="A224" s="40"/>
      <c r="B224" s="45" t="s">
        <v>408</v>
      </c>
      <c r="C224" s="46" t="s">
        <v>139</v>
      </c>
      <c r="D224" s="47" t="s">
        <v>67</v>
      </c>
      <c r="E224" s="48">
        <v>22</v>
      </c>
      <c r="F224" s="48">
        <v>25.36</v>
      </c>
      <c r="G224" s="49">
        <v>0.3</v>
      </c>
      <c r="H224" s="49">
        <v>1.05</v>
      </c>
      <c r="I224" s="49"/>
      <c r="J224" s="64">
        <f t="shared" si="24"/>
        <v>1.35</v>
      </c>
      <c r="K224" s="65">
        <f t="shared" si="23"/>
        <v>29.7</v>
      </c>
      <c r="L224" s="66">
        <f t="shared" si="25"/>
        <v>23.2660550458716</v>
      </c>
      <c r="M224" s="66">
        <f t="shared" si="26"/>
        <v>511.853211009174</v>
      </c>
      <c r="N224" s="67">
        <f t="shared" si="27"/>
        <v>482.153211009174</v>
      </c>
      <c r="O224" s="68">
        <f t="shared" si="28"/>
        <v>0.000107732074690153</v>
      </c>
      <c r="P224" s="69"/>
    </row>
    <row r="225" customHeight="1" outlineLevel="2" spans="1:16">
      <c r="A225" s="40"/>
      <c r="B225" s="45" t="s">
        <v>409</v>
      </c>
      <c r="C225" s="46" t="s">
        <v>389</v>
      </c>
      <c r="D225" s="47" t="s">
        <v>67</v>
      </c>
      <c r="E225" s="48">
        <v>2.12</v>
      </c>
      <c r="F225" s="48">
        <v>585.49</v>
      </c>
      <c r="G225" s="49">
        <v>65</v>
      </c>
      <c r="H225" s="49">
        <v>20</v>
      </c>
      <c r="I225" s="49">
        <v>390</v>
      </c>
      <c r="J225" s="64">
        <f t="shared" si="24"/>
        <v>475</v>
      </c>
      <c r="K225" s="65">
        <f t="shared" si="23"/>
        <v>1007</v>
      </c>
      <c r="L225" s="66">
        <f t="shared" si="25"/>
        <v>537.146788990826</v>
      </c>
      <c r="M225" s="66">
        <f t="shared" si="26"/>
        <v>1138.75119266055</v>
      </c>
      <c r="N225" s="67">
        <f t="shared" si="27"/>
        <v>131.75119266055</v>
      </c>
      <c r="O225" s="68">
        <f t="shared" si="28"/>
        <v>2.94384212406564e-5</v>
      </c>
      <c r="P225" s="69"/>
    </row>
    <row r="226" customHeight="1" outlineLevel="2" spans="1:16">
      <c r="A226" s="40"/>
      <c r="B226" s="45" t="s">
        <v>410</v>
      </c>
      <c r="C226" s="46" t="s">
        <v>141</v>
      </c>
      <c r="D226" s="47" t="s">
        <v>67</v>
      </c>
      <c r="E226" s="48">
        <v>0.64</v>
      </c>
      <c r="F226" s="48">
        <v>417.8</v>
      </c>
      <c r="G226" s="49">
        <v>288.75</v>
      </c>
      <c r="H226" s="49"/>
      <c r="I226" s="49">
        <v>312.45</v>
      </c>
      <c r="J226" s="64">
        <f t="shared" si="24"/>
        <v>601.2</v>
      </c>
      <c r="K226" s="65">
        <f t="shared" si="23"/>
        <v>384.77</v>
      </c>
      <c r="L226" s="66">
        <f t="shared" si="25"/>
        <v>383.302752293578</v>
      </c>
      <c r="M226" s="66">
        <f t="shared" si="26"/>
        <v>245.31376146789</v>
      </c>
      <c r="N226" s="67">
        <f t="shared" si="27"/>
        <v>-139.45623853211</v>
      </c>
      <c r="O226" s="68">
        <f t="shared" si="28"/>
        <v>-3.11600328744118e-5</v>
      </c>
      <c r="P226" s="69"/>
    </row>
    <row r="227" customHeight="1" outlineLevel="2" spans="1:16">
      <c r="A227" s="40"/>
      <c r="B227" s="45" t="s">
        <v>411</v>
      </c>
      <c r="C227" s="46" t="s">
        <v>143</v>
      </c>
      <c r="D227" s="47" t="s">
        <v>144</v>
      </c>
      <c r="E227" s="48">
        <v>6.4</v>
      </c>
      <c r="F227" s="48">
        <v>23.82</v>
      </c>
      <c r="G227" s="49">
        <v>12</v>
      </c>
      <c r="H227" s="49"/>
      <c r="I227" s="49">
        <v>3.5</v>
      </c>
      <c r="J227" s="64">
        <f t="shared" si="24"/>
        <v>15.5</v>
      </c>
      <c r="K227" s="65">
        <f t="shared" si="23"/>
        <v>99.2</v>
      </c>
      <c r="L227" s="66">
        <f t="shared" si="25"/>
        <v>21.8532110091743</v>
      </c>
      <c r="M227" s="66">
        <f t="shared" si="26"/>
        <v>139.860550458716</v>
      </c>
      <c r="N227" s="67">
        <f t="shared" si="27"/>
        <v>40.6605504587156</v>
      </c>
      <c r="O227" s="68">
        <f t="shared" si="28"/>
        <v>9.0851732580865e-6</v>
      </c>
      <c r="P227" s="69"/>
    </row>
    <row r="228" customHeight="1" outlineLevel="2" spans="1:16">
      <c r="A228" s="40"/>
      <c r="B228" s="45" t="s">
        <v>412</v>
      </c>
      <c r="C228" s="46" t="s">
        <v>413</v>
      </c>
      <c r="D228" s="47" t="s">
        <v>81</v>
      </c>
      <c r="E228" s="48">
        <v>16</v>
      </c>
      <c r="F228" s="48">
        <v>446.21</v>
      </c>
      <c r="G228" s="49">
        <v>40</v>
      </c>
      <c r="H228" s="49">
        <v>35</v>
      </c>
      <c r="I228" s="49">
        <v>350</v>
      </c>
      <c r="J228" s="64">
        <f t="shared" si="24"/>
        <v>425</v>
      </c>
      <c r="K228" s="65">
        <f t="shared" si="23"/>
        <v>6800</v>
      </c>
      <c r="L228" s="66">
        <f t="shared" si="25"/>
        <v>409.366972477064</v>
      </c>
      <c r="M228" s="66">
        <f t="shared" si="26"/>
        <v>6549.87155963303</v>
      </c>
      <c r="N228" s="67">
        <f t="shared" si="27"/>
        <v>-250.128440366972</v>
      </c>
      <c r="O228" s="68">
        <f t="shared" si="28"/>
        <v>-5.58885748439689e-5</v>
      </c>
      <c r="P228" s="69"/>
    </row>
    <row r="229" customHeight="1" outlineLevel="2" spans="1:16">
      <c r="A229" s="40"/>
      <c r="B229" s="45" t="s">
        <v>414</v>
      </c>
      <c r="C229" s="46" t="s">
        <v>161</v>
      </c>
      <c r="D229" s="47" t="s">
        <v>144</v>
      </c>
      <c r="E229" s="48">
        <v>31.68</v>
      </c>
      <c r="F229" s="48">
        <v>57.98</v>
      </c>
      <c r="G229" s="49">
        <v>45</v>
      </c>
      <c r="H229" s="49"/>
      <c r="I229" s="49">
        <v>27</v>
      </c>
      <c r="J229" s="64">
        <f t="shared" si="24"/>
        <v>72</v>
      </c>
      <c r="K229" s="65">
        <f t="shared" si="23"/>
        <v>2280.96</v>
      </c>
      <c r="L229" s="66">
        <f t="shared" si="25"/>
        <v>53.1926605504587</v>
      </c>
      <c r="M229" s="66">
        <f t="shared" si="26"/>
        <v>1685.14348623853</v>
      </c>
      <c r="N229" s="67">
        <f t="shared" si="27"/>
        <v>-595.816513761468</v>
      </c>
      <c r="O229" s="68">
        <f t="shared" si="28"/>
        <v>-0.000133128946767412</v>
      </c>
      <c r="P229" s="69"/>
    </row>
    <row r="230" customHeight="1" outlineLevel="2" spans="1:16">
      <c r="A230" s="40"/>
      <c r="B230" s="45" t="s">
        <v>415</v>
      </c>
      <c r="C230" s="46" t="s">
        <v>416</v>
      </c>
      <c r="D230" s="47" t="s">
        <v>417</v>
      </c>
      <c r="E230" s="48">
        <v>2</v>
      </c>
      <c r="F230" s="48">
        <v>100</v>
      </c>
      <c r="G230" s="49"/>
      <c r="H230" s="49"/>
      <c r="I230" s="49">
        <v>100</v>
      </c>
      <c r="J230" s="64">
        <f t="shared" si="24"/>
        <v>100</v>
      </c>
      <c r="K230" s="65">
        <f t="shared" si="23"/>
        <v>200</v>
      </c>
      <c r="L230" s="66">
        <f t="shared" si="25"/>
        <v>91.743119266055</v>
      </c>
      <c r="M230" s="66">
        <f t="shared" si="26"/>
        <v>183.48623853211</v>
      </c>
      <c r="N230" s="67">
        <f t="shared" si="27"/>
        <v>-16.5137614678899</v>
      </c>
      <c r="O230" s="68">
        <f t="shared" si="28"/>
        <v>-3.6898266842409e-6</v>
      </c>
      <c r="P230" s="69"/>
    </row>
    <row r="231" customHeight="1" outlineLevel="2" spans="1:16">
      <c r="A231" s="40"/>
      <c r="B231" s="45" t="s">
        <v>418</v>
      </c>
      <c r="C231" s="46" t="s">
        <v>419</v>
      </c>
      <c r="D231" s="47"/>
      <c r="E231" s="48"/>
      <c r="F231" s="48"/>
      <c r="G231" s="49"/>
      <c r="H231" s="49"/>
      <c r="I231" s="49"/>
      <c r="J231" s="64">
        <f t="shared" si="24"/>
        <v>0</v>
      </c>
      <c r="K231" s="65">
        <f t="shared" si="23"/>
        <v>0</v>
      </c>
      <c r="L231" s="66">
        <f t="shared" si="25"/>
        <v>0</v>
      </c>
      <c r="M231" s="66">
        <f t="shared" si="26"/>
        <v>0</v>
      </c>
      <c r="N231" s="67">
        <f t="shared" si="27"/>
        <v>0</v>
      </c>
      <c r="O231" s="68">
        <f t="shared" si="28"/>
        <v>0</v>
      </c>
      <c r="P231" s="69"/>
    </row>
    <row r="232" customHeight="1" outlineLevel="2" spans="1:16">
      <c r="A232" s="40"/>
      <c r="B232" s="45" t="s">
        <v>420</v>
      </c>
      <c r="C232" s="46" t="s">
        <v>421</v>
      </c>
      <c r="D232" s="47"/>
      <c r="E232" s="48"/>
      <c r="F232" s="48"/>
      <c r="G232" s="49"/>
      <c r="H232" s="49"/>
      <c r="I232" s="49"/>
      <c r="J232" s="64">
        <f t="shared" si="24"/>
        <v>0</v>
      </c>
      <c r="K232" s="65">
        <f t="shared" si="23"/>
        <v>0</v>
      </c>
      <c r="L232" s="66">
        <f t="shared" si="25"/>
        <v>0</v>
      </c>
      <c r="M232" s="66">
        <f t="shared" si="26"/>
        <v>0</v>
      </c>
      <c r="N232" s="67">
        <f t="shared" si="27"/>
        <v>0</v>
      </c>
      <c r="O232" s="68">
        <f t="shared" si="28"/>
        <v>0</v>
      </c>
      <c r="P232" s="69"/>
    </row>
    <row r="233" customHeight="1" outlineLevel="2" spans="1:16">
      <c r="A233" s="40"/>
      <c r="B233" s="45" t="s">
        <v>422</v>
      </c>
      <c r="C233" s="46" t="s">
        <v>423</v>
      </c>
      <c r="D233" s="47" t="s">
        <v>81</v>
      </c>
      <c r="E233" s="48">
        <v>4481</v>
      </c>
      <c r="F233" s="48"/>
      <c r="G233" s="49"/>
      <c r="H233" s="49"/>
      <c r="I233" s="49"/>
      <c r="J233" s="64">
        <f t="shared" si="24"/>
        <v>0</v>
      </c>
      <c r="K233" s="65">
        <f t="shared" si="23"/>
        <v>0</v>
      </c>
      <c r="L233" s="66">
        <f t="shared" si="25"/>
        <v>0</v>
      </c>
      <c r="M233" s="66">
        <f t="shared" si="26"/>
        <v>0</v>
      </c>
      <c r="N233" s="67">
        <f t="shared" si="27"/>
        <v>0</v>
      </c>
      <c r="O233" s="68">
        <f t="shared" si="28"/>
        <v>0</v>
      </c>
      <c r="P233" s="69"/>
    </row>
    <row r="234" customHeight="1" outlineLevel="2" spans="1:16">
      <c r="A234" s="40"/>
      <c r="B234" s="45" t="s">
        <v>424</v>
      </c>
      <c r="C234" s="46" t="s">
        <v>137</v>
      </c>
      <c r="D234" s="47" t="s">
        <v>67</v>
      </c>
      <c r="E234" s="48">
        <v>6183.78</v>
      </c>
      <c r="F234" s="48">
        <v>2.55</v>
      </c>
      <c r="G234" s="49">
        <v>0.3</v>
      </c>
      <c r="H234" s="49">
        <v>1.05</v>
      </c>
      <c r="I234" s="49"/>
      <c r="J234" s="64">
        <f t="shared" si="24"/>
        <v>1.35</v>
      </c>
      <c r="K234" s="65">
        <f t="shared" si="23"/>
        <v>8348.1</v>
      </c>
      <c r="L234" s="66">
        <f t="shared" si="25"/>
        <v>2.3394495412844</v>
      </c>
      <c r="M234" s="66">
        <f t="shared" si="26"/>
        <v>14466.6412844037</v>
      </c>
      <c r="N234" s="67">
        <f t="shared" si="27"/>
        <v>6118.54128440367</v>
      </c>
      <c r="O234" s="68">
        <f t="shared" si="28"/>
        <v>0.00136712383448924</v>
      </c>
      <c r="P234" s="69"/>
    </row>
    <row r="235" customHeight="1" outlineLevel="2" spans="1:16">
      <c r="A235" s="40"/>
      <c r="B235" s="45" t="s">
        <v>425</v>
      </c>
      <c r="C235" s="46" t="s">
        <v>149</v>
      </c>
      <c r="D235" s="47" t="s">
        <v>67</v>
      </c>
      <c r="E235" s="48">
        <v>9894.048</v>
      </c>
      <c r="F235" s="48">
        <v>25.36</v>
      </c>
      <c r="G235" s="49">
        <v>0.3</v>
      </c>
      <c r="H235" s="49">
        <v>2</v>
      </c>
      <c r="I235" s="49"/>
      <c r="J235" s="64">
        <f t="shared" si="24"/>
        <v>2.3</v>
      </c>
      <c r="K235" s="65">
        <f t="shared" si="23"/>
        <v>22756.31</v>
      </c>
      <c r="L235" s="66">
        <f t="shared" si="25"/>
        <v>23.2660550458716</v>
      </c>
      <c r="M235" s="66">
        <f t="shared" si="26"/>
        <v>230195.465394495</v>
      </c>
      <c r="N235" s="67">
        <f t="shared" si="27"/>
        <v>207439.155394495</v>
      </c>
      <c r="O235" s="68">
        <f t="shared" si="28"/>
        <v>0.046350102150822</v>
      </c>
      <c r="P235" s="69"/>
    </row>
    <row r="236" customHeight="1" outlineLevel="2" spans="1:16">
      <c r="A236" s="40"/>
      <c r="B236" s="45" t="s">
        <v>426</v>
      </c>
      <c r="C236" s="46" t="s">
        <v>427</v>
      </c>
      <c r="D236" s="47" t="s">
        <v>144</v>
      </c>
      <c r="E236" s="48">
        <v>18820.2</v>
      </c>
      <c r="F236" s="48">
        <v>1.64</v>
      </c>
      <c r="G236" s="49">
        <v>0.5</v>
      </c>
      <c r="H236" s="49">
        <v>1.05</v>
      </c>
      <c r="I236" s="49"/>
      <c r="J236" s="64">
        <f t="shared" si="24"/>
        <v>1.55</v>
      </c>
      <c r="K236" s="65">
        <f t="shared" si="23"/>
        <v>29171.31</v>
      </c>
      <c r="L236" s="66">
        <f t="shared" si="25"/>
        <v>1.5045871559633</v>
      </c>
      <c r="M236" s="66">
        <f t="shared" si="26"/>
        <v>28316.6311926605</v>
      </c>
      <c r="N236" s="67">
        <f t="shared" si="27"/>
        <v>-854.678807339453</v>
      </c>
      <c r="O236" s="68">
        <f t="shared" si="28"/>
        <v>-0.000190969009447565</v>
      </c>
      <c r="P236" s="69"/>
    </row>
    <row r="237" customHeight="1" outlineLevel="2" spans="1:16">
      <c r="A237" s="40"/>
      <c r="B237" s="45" t="s">
        <v>428</v>
      </c>
      <c r="C237" s="46" t="s">
        <v>429</v>
      </c>
      <c r="D237" s="47" t="s">
        <v>144</v>
      </c>
      <c r="E237" s="48">
        <v>15907.55</v>
      </c>
      <c r="F237" s="48">
        <v>46.01</v>
      </c>
      <c r="G237" s="49">
        <v>3.5</v>
      </c>
      <c r="H237" s="49">
        <v>7.35</v>
      </c>
      <c r="I237" s="49">
        <v>30.52</v>
      </c>
      <c r="J237" s="64">
        <f t="shared" si="24"/>
        <v>41.37</v>
      </c>
      <c r="K237" s="65">
        <f t="shared" si="23"/>
        <v>658095.34</v>
      </c>
      <c r="L237" s="66">
        <f t="shared" si="25"/>
        <v>42.2110091743119</v>
      </c>
      <c r="M237" s="66">
        <f t="shared" si="26"/>
        <v>671473.738990826</v>
      </c>
      <c r="N237" s="67">
        <f t="shared" si="27"/>
        <v>13378.3989908256</v>
      </c>
      <c r="O237" s="68">
        <f t="shared" si="28"/>
        <v>0.00298926284509774</v>
      </c>
      <c r="P237" s="69"/>
    </row>
    <row r="238" customHeight="1" outlineLevel="2" spans="1:16">
      <c r="A238" s="40"/>
      <c r="B238" s="45" t="s">
        <v>430</v>
      </c>
      <c r="C238" s="46" t="s">
        <v>431</v>
      </c>
      <c r="D238" s="47" t="s">
        <v>67</v>
      </c>
      <c r="E238" s="48">
        <v>873.795</v>
      </c>
      <c r="F238" s="48">
        <v>25.36</v>
      </c>
      <c r="G238" s="49">
        <v>3</v>
      </c>
      <c r="H238" s="49">
        <v>1.05</v>
      </c>
      <c r="I238" s="49"/>
      <c r="J238" s="64">
        <f t="shared" si="24"/>
        <v>4.05</v>
      </c>
      <c r="K238" s="65">
        <f t="shared" si="23"/>
        <v>3538.87</v>
      </c>
      <c r="L238" s="66">
        <f t="shared" si="25"/>
        <v>23.2660550458716</v>
      </c>
      <c r="M238" s="66">
        <f t="shared" si="26"/>
        <v>20329.7625688073</v>
      </c>
      <c r="N238" s="67">
        <f t="shared" si="27"/>
        <v>16790.8925688073</v>
      </c>
      <c r="O238" s="68">
        <f t="shared" si="28"/>
        <v>0.00375174872018568</v>
      </c>
      <c r="P238" s="69"/>
    </row>
    <row r="239" customHeight="1" outlineLevel="2" spans="1:16">
      <c r="A239" s="40"/>
      <c r="B239" s="45" t="s">
        <v>432</v>
      </c>
      <c r="C239" s="46" t="s">
        <v>433</v>
      </c>
      <c r="D239" s="47" t="s">
        <v>67</v>
      </c>
      <c r="E239" s="48">
        <v>896.2</v>
      </c>
      <c r="F239" s="48">
        <v>16.32</v>
      </c>
      <c r="G239" s="49">
        <v>7</v>
      </c>
      <c r="H239" s="49">
        <v>2.35</v>
      </c>
      <c r="I239" s="49"/>
      <c r="J239" s="64">
        <f t="shared" si="24"/>
        <v>9.35</v>
      </c>
      <c r="K239" s="65">
        <f t="shared" si="23"/>
        <v>8379.47</v>
      </c>
      <c r="L239" s="66">
        <f t="shared" si="25"/>
        <v>14.9724770642202</v>
      </c>
      <c r="M239" s="66">
        <f t="shared" si="26"/>
        <v>13418.3339449541</v>
      </c>
      <c r="N239" s="67">
        <f t="shared" si="27"/>
        <v>5038.86394495413</v>
      </c>
      <c r="O239" s="68">
        <f t="shared" si="28"/>
        <v>0.00112588126445349</v>
      </c>
      <c r="P239" s="69"/>
    </row>
    <row r="240" customHeight="1" outlineLevel="2" spans="1:16">
      <c r="A240" s="40"/>
      <c r="B240" s="45" t="s">
        <v>434</v>
      </c>
      <c r="C240" s="46" t="s">
        <v>435</v>
      </c>
      <c r="D240" s="47" t="s">
        <v>90</v>
      </c>
      <c r="E240" s="48">
        <v>14</v>
      </c>
      <c r="F240" s="48"/>
      <c r="G240" s="49"/>
      <c r="H240" s="49"/>
      <c r="I240" s="49"/>
      <c r="J240" s="64">
        <f t="shared" si="24"/>
        <v>0</v>
      </c>
      <c r="K240" s="65">
        <f t="shared" si="23"/>
        <v>0</v>
      </c>
      <c r="L240" s="66">
        <f t="shared" si="25"/>
        <v>0</v>
      </c>
      <c r="M240" s="66">
        <f t="shared" si="26"/>
        <v>0</v>
      </c>
      <c r="N240" s="67">
        <f t="shared" si="27"/>
        <v>0</v>
      </c>
      <c r="O240" s="68">
        <f t="shared" si="28"/>
        <v>0</v>
      </c>
      <c r="P240" s="69"/>
    </row>
    <row r="241" customHeight="1" outlineLevel="2" spans="1:16">
      <c r="A241" s="40"/>
      <c r="B241" s="45" t="s">
        <v>436</v>
      </c>
      <c r="C241" s="46" t="s">
        <v>137</v>
      </c>
      <c r="D241" s="47" t="s">
        <v>67</v>
      </c>
      <c r="E241" s="48">
        <v>37.63</v>
      </c>
      <c r="F241" s="48">
        <v>2.55</v>
      </c>
      <c r="G241" s="49">
        <v>0.3</v>
      </c>
      <c r="H241" s="49">
        <v>1.05</v>
      </c>
      <c r="I241" s="49"/>
      <c r="J241" s="64">
        <f t="shared" si="24"/>
        <v>1.35</v>
      </c>
      <c r="K241" s="65">
        <f t="shared" si="23"/>
        <v>50.8</v>
      </c>
      <c r="L241" s="66">
        <f t="shared" si="25"/>
        <v>2.3394495412844</v>
      </c>
      <c r="M241" s="66">
        <f t="shared" si="26"/>
        <v>88.0334862385321</v>
      </c>
      <c r="N241" s="67">
        <f t="shared" si="27"/>
        <v>37.2334862385321</v>
      </c>
      <c r="O241" s="68">
        <f t="shared" si="28"/>
        <v>8.31943172592084e-6</v>
      </c>
      <c r="P241" s="69"/>
    </row>
    <row r="242" customHeight="1" outlineLevel="2" spans="1:16">
      <c r="A242" s="40"/>
      <c r="B242" s="45" t="s">
        <v>437</v>
      </c>
      <c r="C242" s="46" t="s">
        <v>149</v>
      </c>
      <c r="D242" s="47" t="s">
        <v>67</v>
      </c>
      <c r="E242" s="48">
        <v>11.29</v>
      </c>
      <c r="F242" s="48">
        <v>25.36</v>
      </c>
      <c r="G242" s="49">
        <v>0.3</v>
      </c>
      <c r="H242" s="49">
        <v>2</v>
      </c>
      <c r="I242" s="49"/>
      <c r="J242" s="64">
        <f t="shared" si="24"/>
        <v>2.3</v>
      </c>
      <c r="K242" s="65">
        <f t="shared" si="23"/>
        <v>25.97</v>
      </c>
      <c r="L242" s="66">
        <f t="shared" si="25"/>
        <v>23.2660550458716</v>
      </c>
      <c r="M242" s="66">
        <f t="shared" si="26"/>
        <v>262.67376146789</v>
      </c>
      <c r="N242" s="67">
        <f t="shared" si="27"/>
        <v>236.70376146789</v>
      </c>
      <c r="O242" s="68">
        <f t="shared" si="28"/>
        <v>5.28889712390895e-5</v>
      </c>
      <c r="P242" s="69"/>
    </row>
    <row r="243" customHeight="1" outlineLevel="2" spans="1:16">
      <c r="A243" s="40"/>
      <c r="B243" s="45" t="s">
        <v>438</v>
      </c>
      <c r="C243" s="46" t="s">
        <v>427</v>
      </c>
      <c r="D243" s="47" t="s">
        <v>144</v>
      </c>
      <c r="E243" s="48">
        <v>150.5</v>
      </c>
      <c r="F243" s="48">
        <v>1.64</v>
      </c>
      <c r="G243" s="49">
        <v>0.5</v>
      </c>
      <c r="H243" s="49">
        <v>1.05</v>
      </c>
      <c r="I243" s="49"/>
      <c r="J243" s="64">
        <f t="shared" si="24"/>
        <v>1.55</v>
      </c>
      <c r="K243" s="65">
        <f t="shared" si="23"/>
        <v>233.28</v>
      </c>
      <c r="L243" s="66">
        <f t="shared" si="25"/>
        <v>1.5045871559633</v>
      </c>
      <c r="M243" s="66">
        <f t="shared" si="26"/>
        <v>226.440366972477</v>
      </c>
      <c r="N243" s="67">
        <f t="shared" si="27"/>
        <v>-6.83963302752295</v>
      </c>
      <c r="O243" s="68">
        <f t="shared" si="28"/>
        <v>-1.52824421646405e-6</v>
      </c>
      <c r="P243" s="69"/>
    </row>
    <row r="244" customHeight="1" outlineLevel="2" spans="1:16">
      <c r="A244" s="40"/>
      <c r="B244" s="45" t="s">
        <v>439</v>
      </c>
      <c r="C244" s="46" t="s">
        <v>429</v>
      </c>
      <c r="D244" s="47" t="s">
        <v>144</v>
      </c>
      <c r="E244" s="48">
        <v>150.5</v>
      </c>
      <c r="F244" s="48">
        <v>46.01</v>
      </c>
      <c r="G244" s="49">
        <v>3.5</v>
      </c>
      <c r="H244" s="49">
        <v>7.35</v>
      </c>
      <c r="I244" s="49">
        <v>30.52</v>
      </c>
      <c r="J244" s="64">
        <f t="shared" si="24"/>
        <v>41.37</v>
      </c>
      <c r="K244" s="65">
        <f t="shared" si="23"/>
        <v>6226.19</v>
      </c>
      <c r="L244" s="66">
        <f t="shared" si="25"/>
        <v>42.2110091743119</v>
      </c>
      <c r="M244" s="66">
        <f t="shared" si="26"/>
        <v>6352.75688073394</v>
      </c>
      <c r="N244" s="67">
        <f t="shared" si="27"/>
        <v>126.566880733945</v>
      </c>
      <c r="O244" s="68">
        <f t="shared" si="28"/>
        <v>2.82800411512133e-5</v>
      </c>
      <c r="P244" s="69"/>
    </row>
    <row r="245" customHeight="1" outlineLevel="2" spans="1:16">
      <c r="A245" s="40"/>
      <c r="B245" s="45" t="s">
        <v>440</v>
      </c>
      <c r="C245" s="46" t="s">
        <v>441</v>
      </c>
      <c r="D245" s="47" t="s">
        <v>90</v>
      </c>
      <c r="E245" s="48">
        <v>8</v>
      </c>
      <c r="F245" s="48"/>
      <c r="G245" s="49"/>
      <c r="H245" s="49"/>
      <c r="I245" s="49"/>
      <c r="J245" s="64">
        <f t="shared" si="24"/>
        <v>0</v>
      </c>
      <c r="K245" s="65">
        <f t="shared" si="23"/>
        <v>0</v>
      </c>
      <c r="L245" s="66">
        <f t="shared" si="25"/>
        <v>0</v>
      </c>
      <c r="M245" s="66">
        <f t="shared" si="26"/>
        <v>0</v>
      </c>
      <c r="N245" s="67">
        <f t="shared" si="27"/>
        <v>0</v>
      </c>
      <c r="O245" s="68">
        <f t="shared" si="28"/>
        <v>0</v>
      </c>
      <c r="P245" s="69"/>
    </row>
    <row r="246" customHeight="1" outlineLevel="2" spans="1:16">
      <c r="A246" s="40"/>
      <c r="B246" s="45" t="s">
        <v>442</v>
      </c>
      <c r="C246" s="46" t="s">
        <v>137</v>
      </c>
      <c r="D246" s="47" t="s">
        <v>67</v>
      </c>
      <c r="E246" s="48">
        <v>72</v>
      </c>
      <c r="F246" s="48">
        <v>2.55</v>
      </c>
      <c r="G246" s="49">
        <v>0.3</v>
      </c>
      <c r="H246" s="49">
        <v>1.05</v>
      </c>
      <c r="I246" s="49"/>
      <c r="J246" s="64">
        <f t="shared" si="24"/>
        <v>1.35</v>
      </c>
      <c r="K246" s="65">
        <f t="shared" si="23"/>
        <v>97.2</v>
      </c>
      <c r="L246" s="66">
        <f t="shared" si="25"/>
        <v>2.3394495412844</v>
      </c>
      <c r="M246" s="66">
        <f t="shared" si="26"/>
        <v>168.440366972477</v>
      </c>
      <c r="N246" s="67">
        <f t="shared" si="27"/>
        <v>71.240366972477</v>
      </c>
      <c r="O246" s="68">
        <f t="shared" si="28"/>
        <v>1.59179123158153e-5</v>
      </c>
      <c r="P246" s="69"/>
    </row>
    <row r="247" customHeight="1" outlineLevel="2" spans="1:16">
      <c r="A247" s="40"/>
      <c r="B247" s="45" t="s">
        <v>443</v>
      </c>
      <c r="C247" s="46" t="s">
        <v>149</v>
      </c>
      <c r="D247" s="47" t="s">
        <v>67</v>
      </c>
      <c r="E247" s="48">
        <v>21.6</v>
      </c>
      <c r="F247" s="48">
        <v>25.36</v>
      </c>
      <c r="G247" s="49">
        <v>0.3</v>
      </c>
      <c r="H247" s="49">
        <v>2</v>
      </c>
      <c r="I247" s="49"/>
      <c r="J247" s="64">
        <f t="shared" si="24"/>
        <v>2.3</v>
      </c>
      <c r="K247" s="65">
        <f t="shared" si="23"/>
        <v>49.68</v>
      </c>
      <c r="L247" s="66">
        <f t="shared" si="25"/>
        <v>23.2660550458716</v>
      </c>
      <c r="M247" s="66">
        <f t="shared" si="26"/>
        <v>502.546788990826</v>
      </c>
      <c r="N247" s="67">
        <f t="shared" si="27"/>
        <v>452.866788990826</v>
      </c>
      <c r="O247" s="68">
        <f t="shared" si="28"/>
        <v>0.000101188331057949</v>
      </c>
      <c r="P247" s="69"/>
    </row>
    <row r="248" customHeight="1" outlineLevel="2" spans="1:16">
      <c r="A248" s="40"/>
      <c r="B248" s="45" t="s">
        <v>444</v>
      </c>
      <c r="C248" s="46" t="s">
        <v>427</v>
      </c>
      <c r="D248" s="47" t="s">
        <v>144</v>
      </c>
      <c r="E248" s="48">
        <v>240</v>
      </c>
      <c r="F248" s="48">
        <v>1.64</v>
      </c>
      <c r="G248" s="49">
        <v>0.5</v>
      </c>
      <c r="H248" s="49">
        <v>1.05</v>
      </c>
      <c r="I248" s="49"/>
      <c r="J248" s="64">
        <f t="shared" si="24"/>
        <v>1.55</v>
      </c>
      <c r="K248" s="65">
        <f t="shared" si="23"/>
        <v>372</v>
      </c>
      <c r="L248" s="66">
        <f t="shared" si="25"/>
        <v>1.5045871559633</v>
      </c>
      <c r="M248" s="66">
        <f t="shared" si="26"/>
        <v>361.100917431193</v>
      </c>
      <c r="N248" s="67">
        <f t="shared" si="27"/>
        <v>-10.8990825688074</v>
      </c>
      <c r="O248" s="68">
        <f t="shared" si="28"/>
        <v>-2.43528561159901e-6</v>
      </c>
      <c r="P248" s="69"/>
    </row>
    <row r="249" customHeight="1" outlineLevel="2" spans="1:16">
      <c r="A249" s="40"/>
      <c r="B249" s="45" t="s">
        <v>445</v>
      </c>
      <c r="C249" s="46" t="s">
        <v>429</v>
      </c>
      <c r="D249" s="47" t="s">
        <v>144</v>
      </c>
      <c r="E249" s="48">
        <v>240</v>
      </c>
      <c r="F249" s="48">
        <v>46.01</v>
      </c>
      <c r="G249" s="49">
        <v>3.5</v>
      </c>
      <c r="H249" s="49">
        <v>7.35</v>
      </c>
      <c r="I249" s="49">
        <v>30.52</v>
      </c>
      <c r="J249" s="64">
        <f t="shared" si="24"/>
        <v>41.37</v>
      </c>
      <c r="K249" s="65">
        <f t="shared" si="23"/>
        <v>9928.8</v>
      </c>
      <c r="L249" s="66">
        <f t="shared" si="25"/>
        <v>42.2110091743119</v>
      </c>
      <c r="M249" s="66">
        <f t="shared" si="26"/>
        <v>10130.6422018349</v>
      </c>
      <c r="N249" s="67">
        <f t="shared" si="27"/>
        <v>201.842201834863</v>
      </c>
      <c r="O249" s="68">
        <f t="shared" si="28"/>
        <v>4.50995216192486e-5</v>
      </c>
      <c r="P249" s="69"/>
    </row>
    <row r="250" customHeight="1" outlineLevel="2" spans="1:16">
      <c r="A250" s="40"/>
      <c r="B250" s="45" t="s">
        <v>446</v>
      </c>
      <c r="C250" s="46" t="s">
        <v>447</v>
      </c>
      <c r="D250" s="47" t="s">
        <v>90</v>
      </c>
      <c r="E250" s="48">
        <v>5</v>
      </c>
      <c r="F250" s="48"/>
      <c r="G250" s="49"/>
      <c r="H250" s="49"/>
      <c r="I250" s="49"/>
      <c r="J250" s="64">
        <f t="shared" si="24"/>
        <v>0</v>
      </c>
      <c r="K250" s="65">
        <f t="shared" si="23"/>
        <v>0</v>
      </c>
      <c r="L250" s="66">
        <f t="shared" si="25"/>
        <v>0</v>
      </c>
      <c r="M250" s="66">
        <f t="shared" si="26"/>
        <v>0</v>
      </c>
      <c r="N250" s="67">
        <f t="shared" si="27"/>
        <v>0</v>
      </c>
      <c r="O250" s="68">
        <f t="shared" si="28"/>
        <v>0</v>
      </c>
      <c r="P250" s="69"/>
    </row>
    <row r="251" customHeight="1" outlineLevel="2" spans="1:16">
      <c r="A251" s="40"/>
      <c r="B251" s="45" t="s">
        <v>448</v>
      </c>
      <c r="C251" s="46" t="s">
        <v>137</v>
      </c>
      <c r="D251" s="47" t="s">
        <v>67</v>
      </c>
      <c r="E251" s="48">
        <v>67.5</v>
      </c>
      <c r="F251" s="48">
        <v>2.55</v>
      </c>
      <c r="G251" s="49">
        <v>0.3</v>
      </c>
      <c r="H251" s="49">
        <v>1.05</v>
      </c>
      <c r="I251" s="49"/>
      <c r="J251" s="64">
        <f t="shared" si="24"/>
        <v>1.35</v>
      </c>
      <c r="K251" s="65">
        <f t="shared" si="23"/>
        <v>91.13</v>
      </c>
      <c r="L251" s="66">
        <f t="shared" si="25"/>
        <v>2.3394495412844</v>
      </c>
      <c r="M251" s="66">
        <f t="shared" si="26"/>
        <v>157.912844036697</v>
      </c>
      <c r="N251" s="67">
        <f t="shared" si="27"/>
        <v>66.7828440366972</v>
      </c>
      <c r="O251" s="68">
        <f t="shared" si="28"/>
        <v>1.4921925598553e-5</v>
      </c>
      <c r="P251" s="69"/>
    </row>
    <row r="252" customHeight="1" outlineLevel="2" spans="1:16">
      <c r="A252" s="40"/>
      <c r="B252" s="45" t="s">
        <v>449</v>
      </c>
      <c r="C252" s="46" t="s">
        <v>149</v>
      </c>
      <c r="D252" s="47" t="s">
        <v>67</v>
      </c>
      <c r="E252" s="48">
        <v>20.25</v>
      </c>
      <c r="F252" s="48">
        <v>25.36</v>
      </c>
      <c r="G252" s="49">
        <v>0.3</v>
      </c>
      <c r="H252" s="49">
        <v>2</v>
      </c>
      <c r="I252" s="49"/>
      <c r="J252" s="64">
        <f t="shared" si="24"/>
        <v>2.3</v>
      </c>
      <c r="K252" s="65">
        <f t="shared" si="23"/>
        <v>46.58</v>
      </c>
      <c r="L252" s="66">
        <f t="shared" si="25"/>
        <v>23.2660550458716</v>
      </c>
      <c r="M252" s="66">
        <f t="shared" si="26"/>
        <v>471.137614678899</v>
      </c>
      <c r="N252" s="67">
        <f t="shared" si="27"/>
        <v>424.557614678899</v>
      </c>
      <c r="O252" s="68">
        <f t="shared" si="28"/>
        <v>9.48629431693033e-5</v>
      </c>
      <c r="P252" s="69"/>
    </row>
    <row r="253" customHeight="1" outlineLevel="2" spans="1:16">
      <c r="A253" s="40"/>
      <c r="B253" s="45" t="s">
        <v>450</v>
      </c>
      <c r="C253" s="46" t="s">
        <v>427</v>
      </c>
      <c r="D253" s="47" t="s">
        <v>144</v>
      </c>
      <c r="E253" s="48">
        <v>225</v>
      </c>
      <c r="F253" s="48">
        <v>1.64</v>
      </c>
      <c r="G253" s="49">
        <v>0.5</v>
      </c>
      <c r="H253" s="49">
        <v>1.05</v>
      </c>
      <c r="I253" s="49"/>
      <c r="J253" s="64">
        <f t="shared" si="24"/>
        <v>1.55</v>
      </c>
      <c r="K253" s="65">
        <f t="shared" si="23"/>
        <v>348.75</v>
      </c>
      <c r="L253" s="66">
        <f t="shared" si="25"/>
        <v>1.5045871559633</v>
      </c>
      <c r="M253" s="66">
        <f t="shared" si="26"/>
        <v>338.532110091743</v>
      </c>
      <c r="N253" s="67">
        <f t="shared" si="27"/>
        <v>-10.2178899082569</v>
      </c>
      <c r="O253" s="68">
        <f t="shared" si="28"/>
        <v>-2.28308026087406e-6</v>
      </c>
      <c r="P253" s="69"/>
    </row>
    <row r="254" customHeight="1" outlineLevel="2" spans="1:16">
      <c r="A254" s="40"/>
      <c r="B254" s="45" t="s">
        <v>451</v>
      </c>
      <c r="C254" s="46" t="s">
        <v>429</v>
      </c>
      <c r="D254" s="47" t="s">
        <v>144</v>
      </c>
      <c r="E254" s="48">
        <v>225</v>
      </c>
      <c r="F254" s="48">
        <v>46.01</v>
      </c>
      <c r="G254" s="49">
        <v>3.5</v>
      </c>
      <c r="H254" s="49">
        <v>7.35</v>
      </c>
      <c r="I254" s="49">
        <v>30.52</v>
      </c>
      <c r="J254" s="64">
        <f t="shared" si="24"/>
        <v>41.37</v>
      </c>
      <c r="K254" s="65">
        <f t="shared" ref="K254:K264" si="29">ROUND(J254*E254,2)</f>
        <v>9308.25</v>
      </c>
      <c r="L254" s="66">
        <f t="shared" si="25"/>
        <v>42.2110091743119</v>
      </c>
      <c r="M254" s="66">
        <f t="shared" si="26"/>
        <v>9497.47706422018</v>
      </c>
      <c r="N254" s="67">
        <f t="shared" si="27"/>
        <v>189.227064220184</v>
      </c>
      <c r="O254" s="68">
        <f t="shared" si="28"/>
        <v>4.22808015180455e-5</v>
      </c>
      <c r="P254" s="69"/>
    </row>
    <row r="255" customHeight="1" outlineLevel="2" spans="1:16">
      <c r="A255" s="40"/>
      <c r="B255" s="45" t="s">
        <v>452</v>
      </c>
      <c r="C255" s="46" t="s">
        <v>453</v>
      </c>
      <c r="D255" s="47" t="s">
        <v>90</v>
      </c>
      <c r="E255" s="48">
        <v>116</v>
      </c>
      <c r="F255" s="48"/>
      <c r="G255" s="49"/>
      <c r="H255" s="49"/>
      <c r="I255" s="49"/>
      <c r="J255" s="64">
        <f t="shared" si="24"/>
        <v>0</v>
      </c>
      <c r="K255" s="65">
        <f t="shared" si="29"/>
        <v>0</v>
      </c>
      <c r="L255" s="66">
        <f t="shared" si="25"/>
        <v>0</v>
      </c>
      <c r="M255" s="66">
        <f t="shared" si="26"/>
        <v>0</v>
      </c>
      <c r="N255" s="67">
        <f t="shared" si="27"/>
        <v>0</v>
      </c>
      <c r="O255" s="68">
        <f t="shared" si="28"/>
        <v>0</v>
      </c>
      <c r="P255" s="69"/>
    </row>
    <row r="256" customHeight="1" outlineLevel="2" spans="1:16">
      <c r="A256" s="40"/>
      <c r="B256" s="45" t="s">
        <v>454</v>
      </c>
      <c r="C256" s="46" t="s">
        <v>137</v>
      </c>
      <c r="D256" s="47" t="s">
        <v>67</v>
      </c>
      <c r="E256" s="48">
        <v>986</v>
      </c>
      <c r="F256" s="48">
        <v>2.55</v>
      </c>
      <c r="G256" s="49">
        <v>0.3</v>
      </c>
      <c r="H256" s="49">
        <v>1.05</v>
      </c>
      <c r="I256" s="49"/>
      <c r="J256" s="64">
        <f t="shared" si="24"/>
        <v>1.35</v>
      </c>
      <c r="K256" s="65">
        <f t="shared" si="29"/>
        <v>1331.1</v>
      </c>
      <c r="L256" s="66">
        <f t="shared" si="25"/>
        <v>2.3394495412844</v>
      </c>
      <c r="M256" s="66">
        <f t="shared" si="26"/>
        <v>2306.69724770642</v>
      </c>
      <c r="N256" s="67">
        <f t="shared" si="27"/>
        <v>975.597247706422</v>
      </c>
      <c r="O256" s="68">
        <f t="shared" si="28"/>
        <v>0.00021798696588047</v>
      </c>
      <c r="P256" s="69"/>
    </row>
    <row r="257" customHeight="1" outlineLevel="2" spans="1:16">
      <c r="A257" s="40"/>
      <c r="B257" s="45" t="s">
        <v>455</v>
      </c>
      <c r="C257" s="46" t="s">
        <v>139</v>
      </c>
      <c r="D257" s="47" t="s">
        <v>67</v>
      </c>
      <c r="E257" s="48">
        <v>1073</v>
      </c>
      <c r="F257" s="48">
        <v>25.36</v>
      </c>
      <c r="G257" s="49">
        <v>0.3</v>
      </c>
      <c r="H257" s="49">
        <v>1.05</v>
      </c>
      <c r="I257" s="49"/>
      <c r="J257" s="64">
        <f t="shared" si="24"/>
        <v>1.35</v>
      </c>
      <c r="K257" s="65">
        <f t="shared" si="29"/>
        <v>1448.55</v>
      </c>
      <c r="L257" s="66">
        <f t="shared" si="25"/>
        <v>23.2660550458716</v>
      </c>
      <c r="M257" s="66">
        <f t="shared" si="26"/>
        <v>24964.4770642202</v>
      </c>
      <c r="N257" s="67">
        <f t="shared" si="27"/>
        <v>23515.9270642202</v>
      </c>
      <c r="O257" s="68">
        <f t="shared" si="28"/>
        <v>0.00525438709738792</v>
      </c>
      <c r="P257" s="69"/>
    </row>
    <row r="258" customHeight="1" outlineLevel="2" spans="1:16">
      <c r="A258" s="40"/>
      <c r="B258" s="45" t="s">
        <v>456</v>
      </c>
      <c r="C258" s="46" t="s">
        <v>457</v>
      </c>
      <c r="D258" s="47"/>
      <c r="E258" s="48"/>
      <c r="F258" s="48"/>
      <c r="G258" s="49"/>
      <c r="H258" s="49"/>
      <c r="I258" s="49"/>
      <c r="J258" s="64">
        <f t="shared" si="24"/>
        <v>0</v>
      </c>
      <c r="K258" s="65">
        <f t="shared" si="29"/>
        <v>0</v>
      </c>
      <c r="L258" s="66">
        <f t="shared" si="25"/>
        <v>0</v>
      </c>
      <c r="M258" s="66">
        <f t="shared" si="26"/>
        <v>0</v>
      </c>
      <c r="N258" s="67">
        <f t="shared" si="27"/>
        <v>0</v>
      </c>
      <c r="O258" s="68">
        <f t="shared" si="28"/>
        <v>0</v>
      </c>
      <c r="P258" s="69"/>
    </row>
    <row r="259" customHeight="1" outlineLevel="2" spans="1:16">
      <c r="A259" s="40"/>
      <c r="B259" s="45" t="s">
        <v>458</v>
      </c>
      <c r="C259" s="46" t="s">
        <v>459</v>
      </c>
      <c r="D259" s="47" t="s">
        <v>90</v>
      </c>
      <c r="E259" s="48">
        <v>1</v>
      </c>
      <c r="F259" s="48">
        <v>2000</v>
      </c>
      <c r="G259" s="49"/>
      <c r="H259" s="49"/>
      <c r="I259" s="49">
        <v>2000</v>
      </c>
      <c r="J259" s="64">
        <f t="shared" si="24"/>
        <v>2000</v>
      </c>
      <c r="K259" s="65">
        <f t="shared" si="29"/>
        <v>2000</v>
      </c>
      <c r="L259" s="66">
        <f t="shared" si="25"/>
        <v>1834.8623853211</v>
      </c>
      <c r="M259" s="66">
        <f t="shared" si="26"/>
        <v>1834.8623853211</v>
      </c>
      <c r="N259" s="67">
        <f t="shared" si="27"/>
        <v>-165.137614678899</v>
      </c>
      <c r="O259" s="68">
        <f t="shared" si="28"/>
        <v>-3.68982668424091e-5</v>
      </c>
      <c r="P259" s="69"/>
    </row>
    <row r="260" customHeight="1" outlineLevel="2" spans="1:16">
      <c r="A260" s="40"/>
      <c r="B260" s="45" t="s">
        <v>460</v>
      </c>
      <c r="C260" s="46" t="s">
        <v>461</v>
      </c>
      <c r="D260" s="47"/>
      <c r="E260" s="48"/>
      <c r="F260" s="48"/>
      <c r="G260" s="49"/>
      <c r="H260" s="49"/>
      <c r="I260" s="49"/>
      <c r="J260" s="64">
        <f t="shared" si="24"/>
        <v>0</v>
      </c>
      <c r="K260" s="65">
        <f t="shared" si="29"/>
        <v>0</v>
      </c>
      <c r="L260" s="66">
        <f t="shared" si="25"/>
        <v>0</v>
      </c>
      <c r="M260" s="66">
        <f t="shared" si="26"/>
        <v>0</v>
      </c>
      <c r="N260" s="67">
        <f t="shared" si="27"/>
        <v>0</v>
      </c>
      <c r="O260" s="68">
        <f t="shared" si="28"/>
        <v>0</v>
      </c>
      <c r="P260" s="69"/>
    </row>
    <row r="261" customHeight="1" outlineLevel="2" spans="1:16">
      <c r="A261" s="40"/>
      <c r="B261" s="45" t="s">
        <v>462</v>
      </c>
      <c r="C261" s="46" t="s">
        <v>463</v>
      </c>
      <c r="D261" s="47" t="s">
        <v>95</v>
      </c>
      <c r="E261" s="48"/>
      <c r="F261" s="48"/>
      <c r="G261" s="49"/>
      <c r="H261" s="49"/>
      <c r="I261" s="49"/>
      <c r="J261" s="64">
        <f t="shared" si="24"/>
        <v>0</v>
      </c>
      <c r="K261" s="65">
        <f t="shared" si="29"/>
        <v>0</v>
      </c>
      <c r="L261" s="66">
        <f t="shared" si="25"/>
        <v>0</v>
      </c>
      <c r="M261" s="66">
        <f t="shared" si="26"/>
        <v>0</v>
      </c>
      <c r="N261" s="67">
        <f t="shared" si="27"/>
        <v>0</v>
      </c>
      <c r="O261" s="68">
        <f t="shared" si="28"/>
        <v>0</v>
      </c>
      <c r="P261" s="69"/>
    </row>
    <row r="262" customHeight="1" outlineLevel="2" spans="1:16">
      <c r="A262" s="40"/>
      <c r="B262" s="45" t="s">
        <v>464</v>
      </c>
      <c r="C262" s="46" t="s">
        <v>463</v>
      </c>
      <c r="D262" s="47" t="s">
        <v>95</v>
      </c>
      <c r="E262" s="48">
        <v>26</v>
      </c>
      <c r="F262" s="48">
        <v>50</v>
      </c>
      <c r="G262" s="49"/>
      <c r="H262" s="49"/>
      <c r="I262" s="49">
        <v>100</v>
      </c>
      <c r="J262" s="64">
        <f t="shared" si="24"/>
        <v>100</v>
      </c>
      <c r="K262" s="65">
        <f t="shared" si="29"/>
        <v>2600</v>
      </c>
      <c r="L262" s="66">
        <f t="shared" si="25"/>
        <v>45.8715596330275</v>
      </c>
      <c r="M262" s="66">
        <f t="shared" si="26"/>
        <v>1192.66055045872</v>
      </c>
      <c r="N262" s="67">
        <f t="shared" si="27"/>
        <v>-1407.33944954128</v>
      </c>
      <c r="O262" s="68">
        <f t="shared" si="28"/>
        <v>-0.000314455229645864</v>
      </c>
      <c r="P262" s="69"/>
    </row>
    <row r="263" customHeight="1" outlineLevel="2" spans="1:16">
      <c r="A263" s="40"/>
      <c r="B263" s="45" t="s">
        <v>465</v>
      </c>
      <c r="C263" s="46" t="s">
        <v>466</v>
      </c>
      <c r="D263" s="47" t="s">
        <v>95</v>
      </c>
      <c r="E263" s="48"/>
      <c r="F263" s="48"/>
      <c r="G263" s="49"/>
      <c r="H263" s="49"/>
      <c r="I263" s="49"/>
      <c r="J263" s="64">
        <f t="shared" si="24"/>
        <v>0</v>
      </c>
      <c r="K263" s="65">
        <f t="shared" si="29"/>
        <v>0</v>
      </c>
      <c r="L263" s="66">
        <f t="shared" si="25"/>
        <v>0</v>
      </c>
      <c r="M263" s="66">
        <f t="shared" si="26"/>
        <v>0</v>
      </c>
      <c r="N263" s="67">
        <f t="shared" si="27"/>
        <v>0</v>
      </c>
      <c r="O263" s="68">
        <f t="shared" si="28"/>
        <v>0</v>
      </c>
      <c r="P263" s="69"/>
    </row>
    <row r="264" customHeight="1" outlineLevel="2" spans="1:16">
      <c r="A264" s="40"/>
      <c r="B264" s="45" t="s">
        <v>467</v>
      </c>
      <c r="C264" s="46" t="s">
        <v>466</v>
      </c>
      <c r="D264" s="47" t="s">
        <v>95</v>
      </c>
      <c r="E264" s="48">
        <v>12</v>
      </c>
      <c r="F264" s="48">
        <v>200</v>
      </c>
      <c r="G264" s="49"/>
      <c r="H264" s="49"/>
      <c r="I264" s="49">
        <v>200</v>
      </c>
      <c r="J264" s="64">
        <f t="shared" si="24"/>
        <v>200</v>
      </c>
      <c r="K264" s="65">
        <f t="shared" si="29"/>
        <v>2400</v>
      </c>
      <c r="L264" s="66">
        <f t="shared" si="25"/>
        <v>183.48623853211</v>
      </c>
      <c r="M264" s="66">
        <f t="shared" si="26"/>
        <v>2201.83486238532</v>
      </c>
      <c r="N264" s="67">
        <f t="shared" si="27"/>
        <v>-198.165137614679</v>
      </c>
      <c r="O264" s="68">
        <f t="shared" si="28"/>
        <v>-4.42779202108908e-5</v>
      </c>
      <c r="P264" s="69"/>
    </row>
    <row r="265" customHeight="1" spans="1:16">
      <c r="A265" s="40"/>
      <c r="B265" s="41" t="s">
        <v>29</v>
      </c>
      <c r="C265" s="42" t="s">
        <v>468</v>
      </c>
      <c r="D265" s="43"/>
      <c r="E265" s="44"/>
      <c r="F265" s="44"/>
      <c r="G265" s="44" cm="1">
        <f t="array" ref="G265">SUMPRODUCT($E$266:$E$284,G266:G284)</f>
        <v>2853.5</v>
      </c>
      <c r="H265" s="44" cm="1">
        <f t="array" ref="H265">SUMPRODUCT($E$266:$E$284,H266:H284)</f>
        <v>0</v>
      </c>
      <c r="I265" s="44" cm="1">
        <f t="array" ref="I265">SUMPRODUCT($E$266:$E$284,I266:I284)</f>
        <v>30858.31</v>
      </c>
      <c r="J265" s="60"/>
      <c r="K265" s="61">
        <f>SUM(G265:I265)</f>
        <v>33711.81</v>
      </c>
      <c r="L265" s="60"/>
      <c r="M265" s="61">
        <f>SUM(M266:M284)</f>
        <v>34291.0091743119</v>
      </c>
      <c r="N265" s="61">
        <f>SUM(N266:N284)</f>
        <v>579.199174311926</v>
      </c>
      <c r="O265" s="62">
        <f>N265/$M$265</f>
        <v>0.0168907007480496</v>
      </c>
      <c r="P265" s="63"/>
    </row>
    <row r="266" customHeight="1" outlineLevel="1" spans="1:16">
      <c r="A266" s="40"/>
      <c r="B266" s="45" t="s">
        <v>469</v>
      </c>
      <c r="C266" s="46" t="s">
        <v>57</v>
      </c>
      <c r="D266" s="47"/>
      <c r="E266" s="48"/>
      <c r="F266" s="48">
        <v>0</v>
      </c>
      <c r="G266" s="49"/>
      <c r="H266" s="49"/>
      <c r="I266" s="49"/>
      <c r="J266" s="64">
        <f t="shared" ref="J266:J269" si="30">SUM(G266:I266)</f>
        <v>0</v>
      </c>
      <c r="K266" s="65">
        <f t="shared" ref="K266:K284" si="31">ROUND(J266*E266,2)</f>
        <v>0</v>
      </c>
      <c r="L266" s="66">
        <f t="shared" ref="L266:L269" si="32">F266-F266/1.09*0.09</f>
        <v>0</v>
      </c>
      <c r="M266" s="66">
        <f t="shared" ref="M266:M269" si="33">L266*E266</f>
        <v>0</v>
      </c>
      <c r="N266" s="67">
        <f t="shared" ref="N266:N269" si="34">M266-K266</f>
        <v>0</v>
      </c>
      <c r="O266" s="68"/>
      <c r="P266" s="69"/>
    </row>
    <row r="267" customHeight="1" outlineLevel="2" spans="1:16">
      <c r="A267" s="40"/>
      <c r="B267" s="45" t="s">
        <v>470</v>
      </c>
      <c r="C267" s="46" t="s">
        <v>471</v>
      </c>
      <c r="D267" s="47"/>
      <c r="E267" s="48"/>
      <c r="F267" s="48">
        <v>0</v>
      </c>
      <c r="G267" s="49"/>
      <c r="H267" s="49"/>
      <c r="I267" s="49"/>
      <c r="J267" s="64">
        <f t="shared" si="30"/>
        <v>0</v>
      </c>
      <c r="K267" s="65">
        <f t="shared" si="31"/>
        <v>0</v>
      </c>
      <c r="L267" s="66">
        <f t="shared" si="32"/>
        <v>0</v>
      </c>
      <c r="M267" s="66">
        <f t="shared" si="33"/>
        <v>0</v>
      </c>
      <c r="N267" s="67">
        <f t="shared" si="34"/>
        <v>0</v>
      </c>
      <c r="O267" s="68">
        <f t="shared" ref="O267:O284" si="35">N267/$M$6</f>
        <v>0</v>
      </c>
      <c r="P267" s="69"/>
    </row>
    <row r="268" customHeight="1" outlineLevel="2" spans="1:16">
      <c r="A268" s="40"/>
      <c r="B268" s="45" t="s">
        <v>472</v>
      </c>
      <c r="C268" s="46" t="s">
        <v>473</v>
      </c>
      <c r="D268" s="47"/>
      <c r="E268" s="48"/>
      <c r="F268" s="48">
        <v>0</v>
      </c>
      <c r="G268" s="49"/>
      <c r="H268" s="49"/>
      <c r="I268" s="49"/>
      <c r="J268" s="64">
        <f t="shared" si="30"/>
        <v>0</v>
      </c>
      <c r="K268" s="65">
        <f t="shared" si="31"/>
        <v>0</v>
      </c>
      <c r="L268" s="66">
        <f t="shared" si="32"/>
        <v>0</v>
      </c>
      <c r="M268" s="66">
        <f t="shared" si="33"/>
        <v>0</v>
      </c>
      <c r="N268" s="67">
        <f t="shared" si="34"/>
        <v>0</v>
      </c>
      <c r="O268" s="68">
        <f t="shared" si="35"/>
        <v>0</v>
      </c>
      <c r="P268" s="69"/>
    </row>
    <row r="269" customHeight="1" outlineLevel="2" spans="1:16">
      <c r="A269" s="40"/>
      <c r="B269" s="45" t="s">
        <v>474</v>
      </c>
      <c r="C269" s="70" t="s">
        <v>475</v>
      </c>
      <c r="D269" s="47" t="s">
        <v>476</v>
      </c>
      <c r="E269" s="48">
        <v>1</v>
      </c>
      <c r="F269" s="48">
        <v>26169</v>
      </c>
      <c r="G269" s="49">
        <v>1300</v>
      </c>
      <c r="H269" s="49"/>
      <c r="I269" s="49">
        <v>23000</v>
      </c>
      <c r="J269" s="64">
        <f t="shared" si="30"/>
        <v>24300</v>
      </c>
      <c r="K269" s="65">
        <f t="shared" si="31"/>
        <v>24300</v>
      </c>
      <c r="L269" s="66">
        <f t="shared" si="32"/>
        <v>24008.2568807339</v>
      </c>
      <c r="M269" s="66">
        <f t="shared" si="33"/>
        <v>24008.2568807339</v>
      </c>
      <c r="N269" s="67">
        <f t="shared" si="34"/>
        <v>-291.743119266055</v>
      </c>
      <c r="O269" s="68">
        <f t="shared" si="35"/>
        <v>-6.5186938088256e-5</v>
      </c>
      <c r="P269" s="69"/>
    </row>
    <row r="270" customHeight="1" outlineLevel="2" spans="1:16">
      <c r="A270" s="40"/>
      <c r="B270" s="45" t="s">
        <v>477</v>
      </c>
      <c r="C270" s="46" t="s">
        <v>478</v>
      </c>
      <c r="D270" s="47" t="s">
        <v>81</v>
      </c>
      <c r="E270" s="48">
        <v>5</v>
      </c>
      <c r="F270" s="48">
        <v>64</v>
      </c>
      <c r="G270" s="49">
        <v>0.5</v>
      </c>
      <c r="H270" s="49"/>
      <c r="I270" s="49">
        <v>21.35</v>
      </c>
      <c r="J270" s="64">
        <f t="shared" ref="J270:J284" si="36">SUM(G270:I270)</f>
        <v>21.85</v>
      </c>
      <c r="K270" s="65">
        <f t="shared" si="31"/>
        <v>109.25</v>
      </c>
      <c r="L270" s="66">
        <f t="shared" ref="L270:L284" si="37">F270-F270/1.09*0.09</f>
        <v>58.7155963302752</v>
      </c>
      <c r="M270" s="66">
        <f t="shared" ref="M270:M284" si="38">L270*E270</f>
        <v>293.577981651376</v>
      </c>
      <c r="N270" s="67">
        <f t="shared" ref="N270:N284" si="39">M270-K270</f>
        <v>184.327981651376</v>
      </c>
      <c r="O270" s="68">
        <f t="shared" si="35"/>
        <v>4.1186152935054e-5</v>
      </c>
      <c r="P270" s="69"/>
    </row>
    <row r="271" customHeight="1" outlineLevel="2" spans="1:16">
      <c r="A271" s="40"/>
      <c r="B271" s="45" t="s">
        <v>479</v>
      </c>
      <c r="C271" s="46" t="s">
        <v>480</v>
      </c>
      <c r="D271" s="47" t="s">
        <v>95</v>
      </c>
      <c r="E271" s="48">
        <v>1</v>
      </c>
      <c r="F271" s="48">
        <v>486</v>
      </c>
      <c r="G271" s="49">
        <v>50</v>
      </c>
      <c r="H271" s="49"/>
      <c r="I271" s="49">
        <v>350</v>
      </c>
      <c r="J271" s="64">
        <f t="shared" si="36"/>
        <v>400</v>
      </c>
      <c r="K271" s="65">
        <f t="shared" si="31"/>
        <v>400</v>
      </c>
      <c r="L271" s="66">
        <f t="shared" si="37"/>
        <v>445.871559633028</v>
      </c>
      <c r="M271" s="66">
        <f t="shared" si="38"/>
        <v>445.871559633028</v>
      </c>
      <c r="N271" s="67">
        <f t="shared" si="39"/>
        <v>45.8715596330275</v>
      </c>
      <c r="O271" s="68">
        <f t="shared" si="35"/>
        <v>1.02495185673358e-5</v>
      </c>
      <c r="P271" s="69"/>
    </row>
    <row r="272" customHeight="1" outlineLevel="2" spans="1:16">
      <c r="A272" s="40"/>
      <c r="B272" s="45" t="s">
        <v>481</v>
      </c>
      <c r="C272" s="46" t="s">
        <v>482</v>
      </c>
      <c r="D272" s="47" t="s">
        <v>95</v>
      </c>
      <c r="E272" s="48">
        <v>1</v>
      </c>
      <c r="F272" s="48">
        <v>886</v>
      </c>
      <c r="G272" s="49">
        <v>50</v>
      </c>
      <c r="H272" s="49"/>
      <c r="I272" s="49">
        <v>560</v>
      </c>
      <c r="J272" s="64">
        <f t="shared" si="36"/>
        <v>610</v>
      </c>
      <c r="K272" s="65">
        <f t="shared" si="31"/>
        <v>610</v>
      </c>
      <c r="L272" s="66">
        <f t="shared" si="37"/>
        <v>812.844036697248</v>
      </c>
      <c r="M272" s="66">
        <f t="shared" si="38"/>
        <v>812.844036697248</v>
      </c>
      <c r="N272" s="67">
        <f t="shared" si="39"/>
        <v>202.844036697248</v>
      </c>
      <c r="O272" s="68">
        <f t="shared" si="35"/>
        <v>4.53233711047591e-5</v>
      </c>
      <c r="P272" s="69"/>
    </row>
    <row r="273" customHeight="1" outlineLevel="2" spans="1:16">
      <c r="A273" s="40"/>
      <c r="B273" s="45" t="s">
        <v>483</v>
      </c>
      <c r="C273" s="70" t="s">
        <v>484</v>
      </c>
      <c r="D273" s="47" t="s">
        <v>95</v>
      </c>
      <c r="E273" s="48">
        <v>1</v>
      </c>
      <c r="F273" s="48">
        <v>2958</v>
      </c>
      <c r="G273" s="49">
        <v>300</v>
      </c>
      <c r="H273" s="49"/>
      <c r="I273" s="49">
        <v>2800</v>
      </c>
      <c r="J273" s="64">
        <f t="shared" si="36"/>
        <v>3100</v>
      </c>
      <c r="K273" s="65">
        <f t="shared" si="31"/>
        <v>3100</v>
      </c>
      <c r="L273" s="66">
        <f t="shared" si="37"/>
        <v>2713.76146788991</v>
      </c>
      <c r="M273" s="66">
        <f t="shared" si="38"/>
        <v>2713.76146788991</v>
      </c>
      <c r="N273" s="67">
        <f t="shared" si="39"/>
        <v>-386.238532110092</v>
      </c>
      <c r="O273" s="68">
        <f t="shared" si="35"/>
        <v>-8.63009463369679e-5</v>
      </c>
      <c r="P273" s="69"/>
    </row>
    <row r="274" customHeight="1" outlineLevel="2" spans="1:16">
      <c r="A274" s="40"/>
      <c r="B274" s="45" t="s">
        <v>485</v>
      </c>
      <c r="C274" s="46" t="s">
        <v>486</v>
      </c>
      <c r="D274" s="47" t="s">
        <v>95</v>
      </c>
      <c r="E274" s="48">
        <v>1</v>
      </c>
      <c r="F274" s="48">
        <v>2071.7</v>
      </c>
      <c r="G274" s="49">
        <v>500</v>
      </c>
      <c r="H274" s="49"/>
      <c r="I274" s="49">
        <v>1700</v>
      </c>
      <c r="J274" s="64">
        <f t="shared" si="36"/>
        <v>2200</v>
      </c>
      <c r="K274" s="65">
        <f t="shared" si="31"/>
        <v>2200</v>
      </c>
      <c r="L274" s="66">
        <f t="shared" si="37"/>
        <v>1900.64220183486</v>
      </c>
      <c r="M274" s="66">
        <f t="shared" si="38"/>
        <v>1900.64220183486</v>
      </c>
      <c r="N274" s="67">
        <f t="shared" si="39"/>
        <v>-299.357798165138</v>
      </c>
      <c r="O274" s="68">
        <f t="shared" si="35"/>
        <v>-6.68883581704338e-5</v>
      </c>
      <c r="P274" s="69"/>
    </row>
    <row r="275" customHeight="1" outlineLevel="2" spans="1:16">
      <c r="A275" s="40"/>
      <c r="B275" s="45" t="s">
        <v>487</v>
      </c>
      <c r="C275" s="46" t="s">
        <v>488</v>
      </c>
      <c r="D275" s="47" t="s">
        <v>95</v>
      </c>
      <c r="E275" s="48">
        <v>5</v>
      </c>
      <c r="F275" s="48">
        <v>5.5</v>
      </c>
      <c r="G275" s="49"/>
      <c r="H275" s="49"/>
      <c r="I275" s="49">
        <v>5</v>
      </c>
      <c r="J275" s="64">
        <f t="shared" si="36"/>
        <v>5</v>
      </c>
      <c r="K275" s="65">
        <f t="shared" si="31"/>
        <v>25</v>
      </c>
      <c r="L275" s="66">
        <f t="shared" si="37"/>
        <v>5.04587155963303</v>
      </c>
      <c r="M275" s="66">
        <f t="shared" si="38"/>
        <v>25.2293577981651</v>
      </c>
      <c r="N275" s="67">
        <f t="shared" si="39"/>
        <v>0.22935779816514</v>
      </c>
      <c r="O275" s="68">
        <f t="shared" si="35"/>
        <v>5.12475928366797e-8</v>
      </c>
      <c r="P275" s="69"/>
    </row>
    <row r="276" customHeight="1" outlineLevel="2" spans="1:16">
      <c r="A276" s="40"/>
      <c r="B276" s="45" t="s">
        <v>489</v>
      </c>
      <c r="C276" s="46" t="s">
        <v>490</v>
      </c>
      <c r="D276" s="47" t="s">
        <v>95</v>
      </c>
      <c r="E276" s="48">
        <v>40</v>
      </c>
      <c r="F276" s="48">
        <v>4.5</v>
      </c>
      <c r="G276" s="49"/>
      <c r="H276" s="49"/>
      <c r="I276" s="49">
        <v>4</v>
      </c>
      <c r="J276" s="64">
        <f t="shared" si="36"/>
        <v>4</v>
      </c>
      <c r="K276" s="65">
        <f t="shared" si="31"/>
        <v>160</v>
      </c>
      <c r="L276" s="66">
        <f t="shared" si="37"/>
        <v>4.12844036697248</v>
      </c>
      <c r="M276" s="66">
        <f t="shared" si="38"/>
        <v>165.137614678899</v>
      </c>
      <c r="N276" s="67">
        <f t="shared" si="39"/>
        <v>5.13761467889907</v>
      </c>
      <c r="O276" s="68">
        <f t="shared" si="35"/>
        <v>1.14794607954161e-6</v>
      </c>
      <c r="P276" s="69"/>
    </row>
    <row r="277" customHeight="1" outlineLevel="2" spans="1:16">
      <c r="A277" s="40"/>
      <c r="B277" s="45" t="s">
        <v>491</v>
      </c>
      <c r="C277" s="46" t="s">
        <v>492</v>
      </c>
      <c r="D277" s="47" t="s">
        <v>81</v>
      </c>
      <c r="E277" s="48">
        <v>30</v>
      </c>
      <c r="F277" s="48">
        <v>22</v>
      </c>
      <c r="G277" s="49">
        <v>2</v>
      </c>
      <c r="H277" s="49"/>
      <c r="I277" s="49">
        <v>5</v>
      </c>
      <c r="J277" s="64">
        <f t="shared" si="36"/>
        <v>7</v>
      </c>
      <c r="K277" s="65">
        <f t="shared" si="31"/>
        <v>210</v>
      </c>
      <c r="L277" s="66">
        <f t="shared" si="37"/>
        <v>20.1834862385321</v>
      </c>
      <c r="M277" s="66">
        <f t="shared" si="38"/>
        <v>605.504587155963</v>
      </c>
      <c r="N277" s="67">
        <f t="shared" si="39"/>
        <v>395.504587155963</v>
      </c>
      <c r="O277" s="68">
        <f t="shared" si="35"/>
        <v>8.83713490875697e-5</v>
      </c>
      <c r="P277" s="69"/>
    </row>
    <row r="278" customHeight="1" outlineLevel="2" spans="1:16">
      <c r="A278" s="40"/>
      <c r="B278" s="45" t="s">
        <v>493</v>
      </c>
      <c r="C278" s="46" t="s">
        <v>494</v>
      </c>
      <c r="D278" s="47" t="s">
        <v>417</v>
      </c>
      <c r="E278" s="48">
        <v>8</v>
      </c>
      <c r="F278" s="48">
        <v>33</v>
      </c>
      <c r="G278" s="49">
        <v>2</v>
      </c>
      <c r="H278" s="49"/>
      <c r="I278" s="49">
        <v>8</v>
      </c>
      <c r="J278" s="64">
        <f t="shared" si="36"/>
        <v>10</v>
      </c>
      <c r="K278" s="65">
        <f t="shared" si="31"/>
        <v>80</v>
      </c>
      <c r="L278" s="66">
        <f t="shared" si="37"/>
        <v>30.2752293577982</v>
      </c>
      <c r="M278" s="66">
        <f t="shared" si="38"/>
        <v>242.201834862385</v>
      </c>
      <c r="N278" s="67">
        <f t="shared" si="39"/>
        <v>162.201834862385</v>
      </c>
      <c r="O278" s="68">
        <f t="shared" si="35"/>
        <v>3.62422976540996e-5</v>
      </c>
      <c r="P278" s="69"/>
    </row>
    <row r="279" customHeight="1" outlineLevel="2" spans="1:16">
      <c r="A279" s="40"/>
      <c r="B279" s="45" t="s">
        <v>495</v>
      </c>
      <c r="C279" s="46" t="s">
        <v>496</v>
      </c>
      <c r="D279" s="47" t="s">
        <v>81</v>
      </c>
      <c r="E279" s="48">
        <v>50</v>
      </c>
      <c r="F279" s="48">
        <v>11</v>
      </c>
      <c r="G279" s="49">
        <v>2</v>
      </c>
      <c r="H279" s="49"/>
      <c r="I279" s="49">
        <v>3.48</v>
      </c>
      <c r="J279" s="64">
        <f t="shared" si="36"/>
        <v>5.48</v>
      </c>
      <c r="K279" s="65">
        <f t="shared" si="31"/>
        <v>274</v>
      </c>
      <c r="L279" s="66">
        <f t="shared" si="37"/>
        <v>10.0917431192661</v>
      </c>
      <c r="M279" s="66">
        <f t="shared" si="38"/>
        <v>504.587155963303</v>
      </c>
      <c r="N279" s="67">
        <f t="shared" si="39"/>
        <v>230.587155963303</v>
      </c>
      <c r="O279" s="68">
        <f t="shared" si="35"/>
        <v>5.15222799342838e-5</v>
      </c>
      <c r="P279" s="69"/>
    </row>
    <row r="280" customHeight="1" outlineLevel="2" spans="1:16">
      <c r="A280" s="40"/>
      <c r="B280" s="45" t="s">
        <v>497</v>
      </c>
      <c r="C280" s="46" t="s">
        <v>498</v>
      </c>
      <c r="D280" s="47" t="s">
        <v>81</v>
      </c>
      <c r="E280" s="48">
        <v>50</v>
      </c>
      <c r="F280" s="48">
        <v>7.15</v>
      </c>
      <c r="G280" s="49">
        <v>2</v>
      </c>
      <c r="H280" s="49"/>
      <c r="I280" s="49">
        <v>3.48</v>
      </c>
      <c r="J280" s="64">
        <f t="shared" si="36"/>
        <v>5.48</v>
      </c>
      <c r="K280" s="65">
        <f t="shared" si="31"/>
        <v>274</v>
      </c>
      <c r="L280" s="66">
        <f t="shared" si="37"/>
        <v>6.55963302752294</v>
      </c>
      <c r="M280" s="66">
        <f t="shared" si="38"/>
        <v>327.981651376147</v>
      </c>
      <c r="N280" s="67">
        <f t="shared" si="39"/>
        <v>53.9816513761468</v>
      </c>
      <c r="O280" s="68">
        <f t="shared" si="35"/>
        <v>1.20616334500408e-5</v>
      </c>
      <c r="P280" s="69"/>
    </row>
    <row r="281" customHeight="1" outlineLevel="2" spans="1:16">
      <c r="A281" s="40"/>
      <c r="B281" s="45" t="s">
        <v>499</v>
      </c>
      <c r="C281" s="46" t="s">
        <v>500</v>
      </c>
      <c r="D281" s="47" t="s">
        <v>501</v>
      </c>
      <c r="E281" s="48">
        <v>2</v>
      </c>
      <c r="F281" s="48">
        <v>110</v>
      </c>
      <c r="G281" s="49">
        <v>10</v>
      </c>
      <c r="H281" s="49"/>
      <c r="I281" s="49">
        <v>75</v>
      </c>
      <c r="J281" s="64">
        <f t="shared" si="36"/>
        <v>85</v>
      </c>
      <c r="K281" s="65">
        <f t="shared" si="31"/>
        <v>170</v>
      </c>
      <c r="L281" s="66">
        <f t="shared" si="37"/>
        <v>100.917431192661</v>
      </c>
      <c r="M281" s="66">
        <f t="shared" si="38"/>
        <v>201.834862385321</v>
      </c>
      <c r="N281" s="67">
        <f t="shared" si="39"/>
        <v>31.8348623853211</v>
      </c>
      <c r="O281" s="68">
        <f t="shared" si="35"/>
        <v>7.11316588573108e-6</v>
      </c>
      <c r="P281" s="69"/>
    </row>
    <row r="282" customHeight="1" outlineLevel="2" spans="1:16">
      <c r="A282" s="40"/>
      <c r="B282" s="45" t="s">
        <v>502</v>
      </c>
      <c r="C282" s="46" t="s">
        <v>503</v>
      </c>
      <c r="D282" s="47" t="s">
        <v>95</v>
      </c>
      <c r="E282" s="48">
        <v>1</v>
      </c>
      <c r="F282" s="48">
        <v>27.5</v>
      </c>
      <c r="G282" s="49">
        <v>5</v>
      </c>
      <c r="H282" s="49"/>
      <c r="I282" s="49">
        <v>4.56</v>
      </c>
      <c r="J282" s="64">
        <f t="shared" si="36"/>
        <v>9.56</v>
      </c>
      <c r="K282" s="65">
        <f t="shared" si="31"/>
        <v>9.56</v>
      </c>
      <c r="L282" s="66">
        <f t="shared" si="37"/>
        <v>25.2293577981651</v>
      </c>
      <c r="M282" s="66">
        <f t="shared" si="38"/>
        <v>25.2293577981651</v>
      </c>
      <c r="N282" s="67">
        <f t="shared" si="39"/>
        <v>15.6693577981651</v>
      </c>
      <c r="O282" s="68">
        <f t="shared" si="35"/>
        <v>3.50115354645339e-6</v>
      </c>
      <c r="P282" s="69"/>
    </row>
    <row r="283" customHeight="1" outlineLevel="2" spans="1:16">
      <c r="A283" s="40"/>
      <c r="B283" s="45" t="s">
        <v>504</v>
      </c>
      <c r="C283" s="46" t="s">
        <v>505</v>
      </c>
      <c r="D283" s="47" t="s">
        <v>81</v>
      </c>
      <c r="E283" s="48">
        <v>100</v>
      </c>
      <c r="F283" s="48">
        <v>11</v>
      </c>
      <c r="G283" s="49">
        <v>0.5</v>
      </c>
      <c r="H283" s="49"/>
      <c r="I283" s="49">
        <v>3</v>
      </c>
      <c r="J283" s="64">
        <f t="shared" si="36"/>
        <v>3.5</v>
      </c>
      <c r="K283" s="65">
        <f t="shared" si="31"/>
        <v>350</v>
      </c>
      <c r="L283" s="66">
        <f t="shared" si="37"/>
        <v>10.0917431192661</v>
      </c>
      <c r="M283" s="66">
        <f t="shared" si="38"/>
        <v>1009.17431192661</v>
      </c>
      <c r="N283" s="67">
        <f t="shared" si="39"/>
        <v>659.174311926606</v>
      </c>
      <c r="O283" s="68">
        <f t="shared" si="35"/>
        <v>0.000147285581812616</v>
      </c>
      <c r="P283" s="69"/>
    </row>
    <row r="284" customHeight="1" outlineLevel="2" spans="1:16">
      <c r="A284" s="40"/>
      <c r="B284" s="45" t="s">
        <v>506</v>
      </c>
      <c r="C284" s="46" t="s">
        <v>507</v>
      </c>
      <c r="D284" s="47" t="s">
        <v>81</v>
      </c>
      <c r="E284" s="48">
        <v>100</v>
      </c>
      <c r="F284" s="48">
        <v>11</v>
      </c>
      <c r="G284" s="49">
        <v>3</v>
      </c>
      <c r="H284" s="49"/>
      <c r="I284" s="49">
        <v>11.4</v>
      </c>
      <c r="J284" s="64">
        <f t="shared" si="36"/>
        <v>14.4</v>
      </c>
      <c r="K284" s="65">
        <f t="shared" si="31"/>
        <v>1440</v>
      </c>
      <c r="L284" s="66">
        <f t="shared" si="37"/>
        <v>10.0917431192661</v>
      </c>
      <c r="M284" s="66">
        <f t="shared" si="38"/>
        <v>1009.17431192661</v>
      </c>
      <c r="N284" s="67">
        <f t="shared" si="39"/>
        <v>-430.825688073394</v>
      </c>
      <c r="O284" s="68">
        <f t="shared" si="35"/>
        <v>-9.62634783844183e-5</v>
      </c>
      <c r="P284" s="69"/>
    </row>
    <row r="285" customHeight="1" spans="1:16">
      <c r="A285" s="40"/>
      <c r="B285" s="41" t="s">
        <v>30</v>
      </c>
      <c r="C285" s="42" t="s">
        <v>508</v>
      </c>
      <c r="D285" s="43"/>
      <c r="E285" s="44"/>
      <c r="F285" s="44"/>
      <c r="G285" s="44" cm="1">
        <f t="array" ref="G285">SUMPRODUCT($E$286:$E$292,G286:G292)</f>
        <v>265255</v>
      </c>
      <c r="H285" s="44" cm="1">
        <f t="array" ref="H285">SUMPRODUCT($E$286:$E$292,H286:H292)</f>
        <v>0</v>
      </c>
      <c r="I285" s="44" cm="1">
        <f t="array" ref="I285">SUMPRODUCT($E$286:$E$292,I286:I292)</f>
        <v>635545.25</v>
      </c>
      <c r="J285" s="60"/>
      <c r="K285" s="61">
        <f>SUM(K286:K292)</f>
        <v>900800.25</v>
      </c>
      <c r="L285" s="61"/>
      <c r="M285" s="61">
        <f>SUM(M286:M292)</f>
        <v>848410.550458716</v>
      </c>
      <c r="N285" s="61">
        <f>SUM(N286:N292)</f>
        <v>-52389.6995412844</v>
      </c>
      <c r="O285" s="62">
        <f>N285/M285</f>
        <v>-0.0617504102382491</v>
      </c>
      <c r="P285" s="63"/>
    </row>
    <row r="286" customHeight="1" outlineLevel="1" spans="1:16">
      <c r="A286" s="40"/>
      <c r="B286" s="45" t="s">
        <v>56</v>
      </c>
      <c r="C286" s="46" t="s">
        <v>57</v>
      </c>
      <c r="D286" s="47"/>
      <c r="E286" s="48"/>
      <c r="F286" s="48">
        <v>0</v>
      </c>
      <c r="G286" s="49"/>
      <c r="H286" s="49"/>
      <c r="I286" s="49"/>
      <c r="J286" s="64">
        <f t="shared" ref="J286:J292" si="40">SUM(G286:I286)</f>
        <v>0</v>
      </c>
      <c r="K286" s="65">
        <f t="shared" ref="K286:K292" si="41">ROUND(J286*E286,2)</f>
        <v>0</v>
      </c>
      <c r="L286" s="66">
        <f t="shared" ref="L286:L292" si="42">F286-F286/1.09*0.09</f>
        <v>0</v>
      </c>
      <c r="M286" s="66">
        <f t="shared" ref="M286:M292" si="43">L286*E286</f>
        <v>0</v>
      </c>
      <c r="N286" s="67">
        <f t="shared" ref="N286:N292" si="44">M286-K286</f>
        <v>0</v>
      </c>
      <c r="O286" s="68">
        <f t="shared" ref="O286:O292" si="45">N286/$M$285</f>
        <v>0</v>
      </c>
      <c r="P286" s="69"/>
    </row>
    <row r="287" customHeight="1" outlineLevel="2" spans="1:16">
      <c r="A287" s="40"/>
      <c r="B287" s="45" t="s">
        <v>58</v>
      </c>
      <c r="C287" s="46" t="s">
        <v>509</v>
      </c>
      <c r="D287" s="47"/>
      <c r="E287" s="48"/>
      <c r="F287" s="48">
        <v>0</v>
      </c>
      <c r="G287" s="49"/>
      <c r="H287" s="49"/>
      <c r="I287" s="49"/>
      <c r="J287" s="64">
        <f t="shared" si="40"/>
        <v>0</v>
      </c>
      <c r="K287" s="65">
        <f t="shared" si="41"/>
        <v>0</v>
      </c>
      <c r="L287" s="66">
        <f t="shared" si="42"/>
        <v>0</v>
      </c>
      <c r="M287" s="66">
        <f t="shared" si="43"/>
        <v>0</v>
      </c>
      <c r="N287" s="67">
        <f t="shared" si="44"/>
        <v>0</v>
      </c>
      <c r="O287" s="68">
        <f t="shared" si="45"/>
        <v>0</v>
      </c>
      <c r="P287" s="69"/>
    </row>
    <row r="288" customHeight="1" outlineLevel="2" spans="1:16">
      <c r="A288" s="40"/>
      <c r="B288" s="45" t="s">
        <v>60</v>
      </c>
      <c r="C288" s="70" t="s">
        <v>510</v>
      </c>
      <c r="D288" s="47" t="s">
        <v>81</v>
      </c>
      <c r="E288" s="48">
        <v>2022</v>
      </c>
      <c r="F288" s="48">
        <v>118.61</v>
      </c>
      <c r="G288" s="49">
        <v>45</v>
      </c>
      <c r="H288" s="49"/>
      <c r="I288" s="49">
        <v>88</v>
      </c>
      <c r="J288" s="64">
        <f t="shared" si="40"/>
        <v>133</v>
      </c>
      <c r="K288" s="65">
        <f t="shared" si="41"/>
        <v>268926</v>
      </c>
      <c r="L288" s="66">
        <f t="shared" si="42"/>
        <v>108.816513761468</v>
      </c>
      <c r="M288" s="66">
        <f t="shared" si="43"/>
        <v>220026.990825688</v>
      </c>
      <c r="N288" s="67">
        <f t="shared" si="44"/>
        <v>-48899.0091743119</v>
      </c>
      <c r="O288" s="68">
        <f t="shared" si="45"/>
        <v>-0.0576360220271582</v>
      </c>
      <c r="P288" s="69"/>
    </row>
    <row r="289" customHeight="1" outlineLevel="2" spans="1:16">
      <c r="A289" s="40"/>
      <c r="B289" s="45" t="s">
        <v>100</v>
      </c>
      <c r="C289" s="46" t="s">
        <v>511</v>
      </c>
      <c r="D289" s="47" t="s">
        <v>81</v>
      </c>
      <c r="E289" s="48">
        <v>3837</v>
      </c>
      <c r="F289" s="48">
        <v>173.05</v>
      </c>
      <c r="G289" s="49">
        <v>45</v>
      </c>
      <c r="H289" s="49"/>
      <c r="I289" s="49">
        <v>115</v>
      </c>
      <c r="J289" s="64">
        <f t="shared" si="40"/>
        <v>160</v>
      </c>
      <c r="K289" s="65">
        <f t="shared" si="41"/>
        <v>613920</v>
      </c>
      <c r="L289" s="66">
        <f t="shared" si="42"/>
        <v>158.761467889908</v>
      </c>
      <c r="M289" s="66">
        <f t="shared" si="43"/>
        <v>609167.752293578</v>
      </c>
      <c r="N289" s="67">
        <f t="shared" si="44"/>
        <v>-4752.247706422</v>
      </c>
      <c r="O289" s="68">
        <f t="shared" si="45"/>
        <v>-0.00560135385380648</v>
      </c>
      <c r="P289" s="69"/>
    </row>
    <row r="290" customHeight="1" outlineLevel="2" spans="1:16">
      <c r="A290" s="40"/>
      <c r="B290" s="45" t="s">
        <v>124</v>
      </c>
      <c r="C290" s="46" t="s">
        <v>512</v>
      </c>
      <c r="D290" s="47" t="s">
        <v>95</v>
      </c>
      <c r="E290" s="48">
        <v>9</v>
      </c>
      <c r="F290" s="48">
        <v>1196.35</v>
      </c>
      <c r="G290" s="49">
        <v>50</v>
      </c>
      <c r="H290" s="49"/>
      <c r="I290" s="49">
        <v>700</v>
      </c>
      <c r="J290" s="64">
        <f t="shared" si="40"/>
        <v>750</v>
      </c>
      <c r="K290" s="65">
        <f t="shared" si="41"/>
        <v>6750</v>
      </c>
      <c r="L290" s="66">
        <f t="shared" si="42"/>
        <v>1097.56880733945</v>
      </c>
      <c r="M290" s="66">
        <f t="shared" si="43"/>
        <v>9878.11926605504</v>
      </c>
      <c r="N290" s="67">
        <f t="shared" si="44"/>
        <v>3128.11926605504</v>
      </c>
      <c r="O290" s="68">
        <f t="shared" si="45"/>
        <v>0.00368703484929996</v>
      </c>
      <c r="P290" s="69"/>
    </row>
    <row r="291" customHeight="1" outlineLevel="2" spans="1:16">
      <c r="A291" s="40"/>
      <c r="B291" s="45" t="s">
        <v>169</v>
      </c>
      <c r="C291" s="46" t="s">
        <v>513</v>
      </c>
      <c r="D291" s="47" t="s">
        <v>95</v>
      </c>
      <c r="E291" s="48">
        <v>6</v>
      </c>
      <c r="F291" s="48">
        <v>487.08</v>
      </c>
      <c r="G291" s="49">
        <v>50</v>
      </c>
      <c r="H291" s="49"/>
      <c r="I291" s="49">
        <v>434</v>
      </c>
      <c r="J291" s="64">
        <f t="shared" si="40"/>
        <v>484</v>
      </c>
      <c r="K291" s="65">
        <f t="shared" si="41"/>
        <v>2904</v>
      </c>
      <c r="L291" s="66">
        <f t="shared" si="42"/>
        <v>446.862385321101</v>
      </c>
      <c r="M291" s="66">
        <f t="shared" si="43"/>
        <v>2681.17431192661</v>
      </c>
      <c r="N291" s="67">
        <f t="shared" si="44"/>
        <v>-222.825688073394</v>
      </c>
      <c r="O291" s="68">
        <f t="shared" si="45"/>
        <v>-0.000262638987637433</v>
      </c>
      <c r="P291" s="69"/>
    </row>
    <row r="292" customHeight="1" outlineLevel="2" spans="1:16">
      <c r="A292" s="40"/>
      <c r="B292" s="45" t="s">
        <v>514</v>
      </c>
      <c r="C292" s="46" t="s">
        <v>515</v>
      </c>
      <c r="D292" s="47" t="s">
        <v>95</v>
      </c>
      <c r="E292" s="48">
        <v>17</v>
      </c>
      <c r="F292" s="48">
        <v>426.8</v>
      </c>
      <c r="G292" s="49">
        <v>50</v>
      </c>
      <c r="H292" s="49"/>
      <c r="I292" s="49">
        <v>438.25</v>
      </c>
      <c r="J292" s="64">
        <f t="shared" si="40"/>
        <v>488.25</v>
      </c>
      <c r="K292" s="65">
        <f t="shared" si="41"/>
        <v>8300.25</v>
      </c>
      <c r="L292" s="66">
        <f t="shared" si="42"/>
        <v>391.559633027523</v>
      </c>
      <c r="M292" s="66">
        <f t="shared" si="43"/>
        <v>6656.51376146789</v>
      </c>
      <c r="N292" s="67">
        <f t="shared" si="44"/>
        <v>-1643.73623853211</v>
      </c>
      <c r="O292" s="68">
        <f t="shared" si="45"/>
        <v>-0.00193743021894692</v>
      </c>
      <c r="P292" s="69"/>
    </row>
    <row r="293" customHeight="1" spans="1:16">
      <c r="A293" s="40"/>
      <c r="B293" s="71" t="s">
        <v>516</v>
      </c>
      <c r="C293" s="72" t="s">
        <v>517</v>
      </c>
      <c r="D293" s="73"/>
      <c r="E293" s="74"/>
      <c r="F293" s="74"/>
      <c r="G293" s="75">
        <f>ROUND(G6+G265+G285,0)</f>
        <v>1097601</v>
      </c>
      <c r="H293" s="75">
        <f>ROUND(H6+H265+H285,0)</f>
        <v>1311538</v>
      </c>
      <c r="I293" s="75">
        <f>ROUND(I6+I265+I285,0)</f>
        <v>1977627</v>
      </c>
      <c r="J293" s="84"/>
      <c r="K293" s="84">
        <f>K6+K265+K285</f>
        <v>4386766.73</v>
      </c>
      <c r="L293" s="84"/>
      <c r="M293" s="84">
        <f>M6+M265+M285</f>
        <v>5358185.87937614</v>
      </c>
      <c r="N293" s="84"/>
      <c r="O293" s="85"/>
      <c r="P293" s="86"/>
    </row>
    <row r="294" customHeight="1" spans="1:16">
      <c r="A294" s="40"/>
      <c r="B294" s="71" t="s">
        <v>518</v>
      </c>
      <c r="C294" s="76" t="s">
        <v>519</v>
      </c>
      <c r="D294" s="76"/>
      <c r="E294" s="77"/>
      <c r="F294" s="77"/>
      <c r="G294" s="78">
        <v>0.03</v>
      </c>
      <c r="H294" s="78">
        <v>0.03</v>
      </c>
      <c r="I294" s="78">
        <v>0.13</v>
      </c>
      <c r="J294" s="87"/>
      <c r="K294" s="87"/>
      <c r="L294" s="77"/>
      <c r="M294" s="88">
        <v>0.09</v>
      </c>
      <c r="N294" s="89"/>
      <c r="O294" s="85"/>
      <c r="P294" s="86"/>
    </row>
    <row r="295" customHeight="1" spans="1:16">
      <c r="A295" s="40"/>
      <c r="B295" s="71" t="s">
        <v>520</v>
      </c>
      <c r="C295" s="76" t="s">
        <v>15</v>
      </c>
      <c r="D295" s="76"/>
      <c r="E295" s="77"/>
      <c r="F295" s="77"/>
      <c r="G295" s="77">
        <f>(G293)*G294</f>
        <v>32928.03</v>
      </c>
      <c r="H295" s="77">
        <f t="shared" ref="H295:I295" si="46">(H293)*H294</f>
        <v>39346.14</v>
      </c>
      <c r="I295" s="77">
        <f t="shared" si="46"/>
        <v>257091.51</v>
      </c>
      <c r="J295" s="90"/>
      <c r="K295" s="90">
        <f>SUM(G295:I295)</f>
        <v>329365.68</v>
      </c>
      <c r="L295" s="77"/>
      <c r="M295" s="84">
        <f>M293*M294</f>
        <v>482236.729143853</v>
      </c>
      <c r="N295" s="84">
        <f>M295-K295</f>
        <v>152871.049143853</v>
      </c>
      <c r="O295" s="85"/>
      <c r="P295" s="86"/>
    </row>
    <row r="296" customHeight="1" spans="1:16">
      <c r="A296" s="40"/>
      <c r="B296" s="79" t="s">
        <v>521</v>
      </c>
      <c r="C296" s="76" t="s">
        <v>22</v>
      </c>
      <c r="D296" s="76"/>
      <c r="E296" s="77"/>
      <c r="F296" s="77"/>
      <c r="G296" s="77">
        <f>G293+G295+596.78</f>
        <v>1131125.81</v>
      </c>
      <c r="H296" s="77">
        <f>H293+H295</f>
        <v>1350884.14</v>
      </c>
      <c r="I296" s="77">
        <f>I293+I295</f>
        <v>2234718.51</v>
      </c>
      <c r="J296" s="90"/>
      <c r="K296" s="77">
        <f>K295+K293</f>
        <v>4716132.41</v>
      </c>
      <c r="L296" s="77"/>
      <c r="M296" s="84">
        <f>M295+M293</f>
        <v>5840422.60852</v>
      </c>
      <c r="N296" s="84">
        <f>M296-K296-N295</f>
        <v>971419.149376143</v>
      </c>
      <c r="O296" s="85">
        <f>N296/M296</f>
        <v>0.166326859285668</v>
      </c>
      <c r="P296" s="86"/>
    </row>
    <row r="297" customHeight="1" spans="2:16">
      <c r="B297" s="80"/>
      <c r="C297" s="28"/>
      <c r="D297" s="28"/>
      <c r="E297" s="81"/>
      <c r="F297" s="81"/>
      <c r="G297" s="82"/>
      <c r="H297" s="82"/>
      <c r="I297" s="82"/>
      <c r="J297" s="91"/>
      <c r="K297" s="28"/>
      <c r="L297" s="28"/>
      <c r="M297" s="28"/>
      <c r="N297" s="28"/>
      <c r="O297" s="28"/>
      <c r="P297" s="92"/>
    </row>
    <row r="298" customHeight="1" spans="2:16">
      <c r="B298" s="80"/>
      <c r="C298" s="28"/>
      <c r="D298" s="28"/>
      <c r="E298" s="81"/>
      <c r="F298" s="81"/>
      <c r="G298" s="82"/>
      <c r="H298" s="82"/>
      <c r="I298" s="82"/>
      <c r="J298" s="91"/>
      <c r="K298" s="28"/>
      <c r="L298" s="28"/>
      <c r="M298" s="93"/>
      <c r="N298" s="28"/>
      <c r="O298" s="28"/>
      <c r="P298" s="92"/>
    </row>
    <row r="299" customHeight="1" spans="2:16">
      <c r="B299" s="80"/>
      <c r="C299" s="28"/>
      <c r="D299" s="28"/>
      <c r="E299" s="81"/>
      <c r="F299" s="81"/>
      <c r="G299" s="82"/>
      <c r="H299" s="82"/>
      <c r="I299" s="82"/>
      <c r="J299" s="91"/>
      <c r="K299" s="28"/>
      <c r="L299" s="28"/>
      <c r="M299" s="28"/>
      <c r="N299" s="28"/>
      <c r="O299" s="28"/>
      <c r="P299" s="92"/>
    </row>
    <row r="300" customHeight="1" spans="2:16">
      <c r="B300" s="80"/>
      <c r="C300" s="28"/>
      <c r="D300" s="28"/>
      <c r="E300" s="81"/>
      <c r="F300" s="81"/>
      <c r="G300" s="82"/>
      <c r="H300" s="82"/>
      <c r="I300" s="82"/>
      <c r="J300" s="91"/>
      <c r="K300" s="28"/>
      <c r="L300" s="28"/>
      <c r="M300" s="28"/>
      <c r="N300" s="28"/>
      <c r="O300" s="28"/>
      <c r="P300" s="92"/>
    </row>
    <row r="301" customHeight="1" spans="2:16">
      <c r="B301" s="80"/>
      <c r="C301" s="28"/>
      <c r="D301" s="28"/>
      <c r="E301" s="81"/>
      <c r="F301" s="81"/>
      <c r="G301" s="82"/>
      <c r="H301" s="82"/>
      <c r="I301" s="82"/>
      <c r="J301" s="91"/>
      <c r="K301" s="28">
        <f>G296+H296+I296</f>
        <v>4716728.46</v>
      </c>
      <c r="L301" s="28"/>
      <c r="M301" s="28"/>
      <c r="N301" s="28"/>
      <c r="O301" s="28"/>
      <c r="P301" s="92"/>
    </row>
    <row r="302" customHeight="1" spans="3:11">
      <c r="C302" s="83"/>
      <c r="K302" s="25">
        <f>K301-K296</f>
        <v>596.049999997951</v>
      </c>
    </row>
  </sheetData>
  <autoFilter xmlns:etc="http://www.wps.cn/officeDocument/2017/etCustomData" ref="B5:P296" etc:filterBottomFollowUsedRange="0">
    <extLst/>
  </autoFilter>
  <mergeCells count="16">
    <mergeCell ref="B1:P1"/>
    <mergeCell ref="B2:C2"/>
    <mergeCell ref="D2:J2"/>
    <mergeCell ref="G3:I3"/>
    <mergeCell ref="B3:B4"/>
    <mergeCell ref="C3:C4"/>
    <mergeCell ref="D3:D4"/>
    <mergeCell ref="E3:E4"/>
    <mergeCell ref="F3:F4"/>
    <mergeCell ref="J3:J4"/>
    <mergeCell ref="K2:K4"/>
    <mergeCell ref="L2:L4"/>
    <mergeCell ref="M2:M4"/>
    <mergeCell ref="N3:N4"/>
    <mergeCell ref="O3:O4"/>
    <mergeCell ref="P3:P4"/>
  </mergeCells>
  <printOptions horizontalCentered="1"/>
  <pageMargins left="0.747916666666667" right="0.747916666666667" top="0.786805555555556" bottom="0.590277777777778" header="0.393055555555556" footer="0.393055555555556"/>
  <pageSetup paperSize="9" scale="62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61"/>
  <sheetViews>
    <sheetView tabSelected="1" workbookViewId="0">
      <selection activeCell="K11" sqref="K11"/>
    </sheetView>
  </sheetViews>
  <sheetFormatPr defaultColWidth="10.125" defaultRowHeight="27" customHeight="1"/>
  <cols>
    <col min="1" max="1" width="6.25" customWidth="1"/>
    <col min="2" max="2" width="26.625" style="2" customWidth="1"/>
    <col min="3" max="3" width="10.125" style="3" customWidth="1"/>
    <col min="4" max="8" width="16.5" style="3" customWidth="1"/>
    <col min="9" max="9" width="16" style="3" customWidth="1"/>
    <col min="10" max="10" width="13.75" customWidth="1"/>
    <col min="11" max="33" width="10.125" customWidth="1"/>
    <col min="34" max="16353" width="38.625" customWidth="1"/>
    <col min="16354" max="16367" width="10.125" customWidth="1"/>
  </cols>
  <sheetData>
    <row r="1" ht="51" customHeight="1" spans="1:9">
      <c r="A1" s="4" t="s">
        <v>522</v>
      </c>
      <c r="B1" s="4"/>
      <c r="C1" s="4"/>
      <c r="D1" s="4"/>
      <c r="E1" s="4"/>
      <c r="F1" s="4"/>
      <c r="G1" s="4"/>
      <c r="H1" s="4"/>
      <c r="I1"/>
    </row>
    <row r="2" s="1" customFormat="1" ht="30" customHeight="1" spans="1:8">
      <c r="A2" s="5" t="s">
        <v>523</v>
      </c>
      <c r="B2" s="6"/>
      <c r="C2" s="6"/>
      <c r="D2" s="6"/>
      <c r="E2" s="6"/>
      <c r="F2" s="6"/>
      <c r="G2" s="6"/>
      <c r="H2" s="6"/>
    </row>
    <row r="3" customHeight="1" spans="1:9">
      <c r="A3" s="7" t="s">
        <v>10</v>
      </c>
      <c r="B3" s="8" t="s">
        <v>39</v>
      </c>
      <c r="C3" s="7" t="s">
        <v>524</v>
      </c>
      <c r="D3" s="8" t="s">
        <v>525</v>
      </c>
      <c r="E3" s="8" t="s">
        <v>526</v>
      </c>
      <c r="F3" s="8" t="s">
        <v>527</v>
      </c>
      <c r="G3" s="8" t="s">
        <v>528</v>
      </c>
      <c r="H3" s="7" t="s">
        <v>53</v>
      </c>
      <c r="I3" s="1"/>
    </row>
    <row r="4" customHeight="1" spans="1:9">
      <c r="A4" s="9">
        <f>ROW()-5</f>
        <v>-1</v>
      </c>
      <c r="B4" s="10" t="s">
        <v>529</v>
      </c>
      <c r="C4" s="9" t="s">
        <v>81</v>
      </c>
      <c r="D4" s="11">
        <v>2022</v>
      </c>
      <c r="E4" s="11">
        <v>99.44</v>
      </c>
      <c r="F4" s="11"/>
      <c r="G4" s="11"/>
      <c r="H4" s="12"/>
      <c r="I4" s="1"/>
    </row>
    <row r="5" customHeight="1" spans="1:9">
      <c r="A5" s="9">
        <f t="shared" ref="A5:A23" si="0">ROW()-5</f>
        <v>0</v>
      </c>
      <c r="B5" s="10" t="s">
        <v>530</v>
      </c>
      <c r="C5" s="9" t="s">
        <v>81</v>
      </c>
      <c r="D5" s="11">
        <v>3840</v>
      </c>
      <c r="E5" s="11">
        <v>129.95</v>
      </c>
      <c r="F5" s="11"/>
      <c r="G5" s="11"/>
      <c r="H5" s="12"/>
      <c r="I5" s="1"/>
    </row>
    <row r="6" customHeight="1" spans="1:9">
      <c r="A6" s="9">
        <f t="shared" si="0"/>
        <v>1</v>
      </c>
      <c r="B6" s="10" t="s">
        <v>531</v>
      </c>
      <c r="C6" s="9" t="s">
        <v>67</v>
      </c>
      <c r="D6" s="11">
        <v>11</v>
      </c>
      <c r="E6" s="11">
        <v>435.05</v>
      </c>
      <c r="F6" s="11"/>
      <c r="G6" s="11"/>
      <c r="H6" s="12"/>
      <c r="I6" s="1"/>
    </row>
    <row r="7" customHeight="1" spans="1:9">
      <c r="A7" s="9">
        <f t="shared" si="0"/>
        <v>2</v>
      </c>
      <c r="B7" s="10" t="s">
        <v>532</v>
      </c>
      <c r="C7" s="9" t="s">
        <v>67</v>
      </c>
      <c r="D7" s="11">
        <v>601</v>
      </c>
      <c r="E7" s="11">
        <v>449.81</v>
      </c>
      <c r="F7" s="11"/>
      <c r="G7" s="11"/>
      <c r="H7" s="12"/>
      <c r="I7" s="1"/>
    </row>
    <row r="8" customHeight="1" spans="1:9">
      <c r="A8" s="9">
        <f t="shared" si="0"/>
        <v>3</v>
      </c>
      <c r="B8" s="10" t="s">
        <v>533</v>
      </c>
      <c r="C8" s="9" t="s">
        <v>67</v>
      </c>
      <c r="D8" s="11">
        <v>58</v>
      </c>
      <c r="E8" s="11">
        <v>461.04</v>
      </c>
      <c r="F8" s="11"/>
      <c r="G8" s="11"/>
      <c r="H8" s="12"/>
      <c r="I8" s="1"/>
    </row>
    <row r="9" customHeight="1" spans="1:9">
      <c r="A9" s="9">
        <f t="shared" si="0"/>
        <v>4</v>
      </c>
      <c r="B9" s="10" t="s">
        <v>534</v>
      </c>
      <c r="C9" s="9" t="s">
        <v>67</v>
      </c>
      <c r="D9" s="11">
        <v>110</v>
      </c>
      <c r="E9" s="11">
        <v>472.34</v>
      </c>
      <c r="F9" s="11"/>
      <c r="G9" s="11"/>
      <c r="H9" s="12"/>
      <c r="I9" s="1"/>
    </row>
    <row r="10" customHeight="1" spans="1:9">
      <c r="A10" s="9">
        <f t="shared" si="0"/>
        <v>5</v>
      </c>
      <c r="B10" s="13" t="s">
        <v>535</v>
      </c>
      <c r="C10" s="9" t="s">
        <v>476</v>
      </c>
      <c r="D10" s="11">
        <v>1</v>
      </c>
      <c r="E10" s="11">
        <v>23000</v>
      </c>
      <c r="F10" s="11"/>
      <c r="G10" s="11"/>
      <c r="H10" s="12"/>
      <c r="I10" s="1"/>
    </row>
    <row r="11" customHeight="1" spans="1:9">
      <c r="A11" s="9">
        <f t="shared" si="0"/>
        <v>6</v>
      </c>
      <c r="B11" s="13" t="s">
        <v>484</v>
      </c>
      <c r="C11" s="9" t="s">
        <v>95</v>
      </c>
      <c r="D11" s="11">
        <v>1</v>
      </c>
      <c r="E11" s="11">
        <v>2712</v>
      </c>
      <c r="F11" s="11"/>
      <c r="G11" s="11"/>
      <c r="H11" s="12"/>
      <c r="I11" s="1"/>
    </row>
    <row r="12" customHeight="1" spans="1:9">
      <c r="A12" s="9">
        <f t="shared" si="0"/>
        <v>7</v>
      </c>
      <c r="B12" s="10" t="s">
        <v>486</v>
      </c>
      <c r="C12" s="9" t="s">
        <v>95</v>
      </c>
      <c r="D12" s="11">
        <v>4</v>
      </c>
      <c r="E12" s="11">
        <v>1921</v>
      </c>
      <c r="F12" s="11"/>
      <c r="G12" s="11"/>
      <c r="H12" s="12"/>
      <c r="I12" s="1"/>
    </row>
    <row r="13" customHeight="1" spans="1:9">
      <c r="A13" s="9">
        <f t="shared" si="0"/>
        <v>8</v>
      </c>
      <c r="B13" s="13" t="s">
        <v>536</v>
      </c>
      <c r="C13" s="9" t="s">
        <v>537</v>
      </c>
      <c r="D13" s="11">
        <v>270</v>
      </c>
      <c r="E13" s="11">
        <v>169.5</v>
      </c>
      <c r="F13" s="11"/>
      <c r="G13" s="11"/>
      <c r="H13" s="12"/>
      <c r="I13" s="1"/>
    </row>
    <row r="14" customHeight="1" spans="1:9">
      <c r="A14" s="9">
        <f t="shared" si="0"/>
        <v>9</v>
      </c>
      <c r="B14" s="10" t="s">
        <v>538</v>
      </c>
      <c r="C14" s="9" t="s">
        <v>67</v>
      </c>
      <c r="D14" s="11">
        <v>1200</v>
      </c>
      <c r="E14" s="11">
        <v>135.6</v>
      </c>
      <c r="F14" s="11"/>
      <c r="G14" s="11"/>
      <c r="H14" s="12"/>
      <c r="I14" s="1"/>
    </row>
    <row r="15" customHeight="1" spans="1:9">
      <c r="A15" s="9">
        <f t="shared" si="0"/>
        <v>10</v>
      </c>
      <c r="B15" s="10" t="s">
        <v>539</v>
      </c>
      <c r="C15" s="9" t="s">
        <v>67</v>
      </c>
      <c r="D15" s="11">
        <v>1200</v>
      </c>
      <c r="E15" s="11">
        <v>226</v>
      </c>
      <c r="F15" s="11"/>
      <c r="G15" s="11"/>
      <c r="H15" s="12"/>
      <c r="I15" s="1"/>
    </row>
    <row r="16" customHeight="1" spans="1:9">
      <c r="A16" s="9">
        <f t="shared" si="0"/>
        <v>11</v>
      </c>
      <c r="B16" s="10" t="s">
        <v>540</v>
      </c>
      <c r="C16" s="9" t="s">
        <v>168</v>
      </c>
      <c r="D16" s="11">
        <v>24.64</v>
      </c>
      <c r="E16" s="11">
        <v>655.4</v>
      </c>
      <c r="F16" s="11"/>
      <c r="G16" s="11"/>
      <c r="H16" s="12"/>
      <c r="I16" s="1"/>
    </row>
    <row r="17" customHeight="1" spans="1:9">
      <c r="A17" s="9">
        <f t="shared" si="0"/>
        <v>12</v>
      </c>
      <c r="B17" s="10" t="s">
        <v>299</v>
      </c>
      <c r="C17" s="9" t="s">
        <v>81</v>
      </c>
      <c r="D17" s="11">
        <v>35</v>
      </c>
      <c r="E17" s="11">
        <v>186.45</v>
      </c>
      <c r="F17" s="11"/>
      <c r="G17" s="11"/>
      <c r="H17" s="12"/>
      <c r="I17" s="1"/>
    </row>
    <row r="18" customHeight="1" spans="1:9">
      <c r="A18" s="9">
        <f t="shared" si="0"/>
        <v>13</v>
      </c>
      <c r="B18" s="10" t="s">
        <v>541</v>
      </c>
      <c r="C18" s="9" t="s">
        <v>542</v>
      </c>
      <c r="D18" s="11">
        <v>550</v>
      </c>
      <c r="E18" s="11">
        <v>418.1</v>
      </c>
      <c r="F18" s="11"/>
      <c r="G18" s="11"/>
      <c r="H18" s="12"/>
      <c r="I18" s="1"/>
    </row>
    <row r="19" customHeight="1" spans="1:9">
      <c r="A19" s="9">
        <f t="shared" si="0"/>
        <v>14</v>
      </c>
      <c r="B19" s="10" t="s">
        <v>543</v>
      </c>
      <c r="C19" s="9" t="s">
        <v>168</v>
      </c>
      <c r="D19" s="11">
        <v>3</v>
      </c>
      <c r="E19" s="11">
        <v>4028.45</v>
      </c>
      <c r="F19" s="11"/>
      <c r="G19" s="11"/>
      <c r="H19" s="12"/>
      <c r="I19" s="1"/>
    </row>
    <row r="20" customHeight="1" spans="1:9">
      <c r="A20" s="9">
        <f t="shared" si="0"/>
        <v>15</v>
      </c>
      <c r="B20" s="10" t="s">
        <v>544</v>
      </c>
      <c r="C20" s="9" t="s">
        <v>545</v>
      </c>
      <c r="D20" s="11">
        <v>1</v>
      </c>
      <c r="E20" s="11">
        <v>17800</v>
      </c>
      <c r="F20" s="11"/>
      <c r="G20" s="11"/>
      <c r="H20" s="12"/>
      <c r="I20" s="1"/>
    </row>
    <row r="21" customHeight="1" spans="1:9">
      <c r="A21" s="9">
        <f t="shared" si="0"/>
        <v>16</v>
      </c>
      <c r="B21" s="10" t="s">
        <v>546</v>
      </c>
      <c r="C21" s="9" t="s">
        <v>67</v>
      </c>
      <c r="D21" s="11">
        <v>1200</v>
      </c>
      <c r="E21" s="11">
        <v>101.7</v>
      </c>
      <c r="F21" s="11"/>
      <c r="G21" s="11"/>
      <c r="H21" s="12"/>
      <c r="I21" s="1"/>
    </row>
    <row r="22" customHeight="1" spans="1:9">
      <c r="A22" s="9">
        <f t="shared" si="0"/>
        <v>17</v>
      </c>
      <c r="B22" s="10" t="s">
        <v>547</v>
      </c>
      <c r="C22" s="9" t="s">
        <v>168</v>
      </c>
      <c r="D22" s="11">
        <v>485</v>
      </c>
      <c r="E22" s="11">
        <v>384.2</v>
      </c>
      <c r="F22" s="11"/>
      <c r="G22" s="11"/>
      <c r="H22" s="12"/>
      <c r="I22" s="1"/>
    </row>
    <row r="23" customHeight="1" spans="1:9">
      <c r="A23" s="9">
        <f t="shared" si="0"/>
        <v>18</v>
      </c>
      <c r="B23" s="10" t="s">
        <v>548</v>
      </c>
      <c r="C23" s="9" t="s">
        <v>545</v>
      </c>
      <c r="D23" s="11">
        <v>1</v>
      </c>
      <c r="E23" s="11">
        <f>65000+11850.59</f>
        <v>76850.59</v>
      </c>
      <c r="F23" s="11"/>
      <c r="G23" s="11"/>
      <c r="H23" s="12"/>
      <c r="I23" s="1"/>
    </row>
    <row r="24" customHeight="1" spans="1:10">
      <c r="A24" s="14" t="s">
        <v>22</v>
      </c>
      <c r="B24" s="15"/>
      <c r="C24" s="15"/>
      <c r="D24" s="15"/>
      <c r="E24" s="16"/>
      <c r="F24" s="7"/>
      <c r="G24" s="7"/>
      <c r="H24" s="7"/>
      <c r="I24" s="19"/>
      <c r="J24" s="19"/>
    </row>
    <row r="25" customHeight="1" spans="1:10">
      <c r="A25" s="17" t="s">
        <v>549</v>
      </c>
      <c r="B25" s="17"/>
      <c r="C25" s="17"/>
      <c r="D25" s="17"/>
      <c r="E25" s="17"/>
      <c r="F25" s="17"/>
      <c r="G25" s="17"/>
      <c r="H25" s="17"/>
      <c r="I25" s="19"/>
      <c r="J25" s="19"/>
    </row>
    <row r="26" customHeight="1" spans="2:10">
      <c r="B26" s="18"/>
      <c r="C26" s="19"/>
      <c r="D26" s="19"/>
      <c r="E26" s="19"/>
      <c r="F26" s="20"/>
      <c r="G26" s="20"/>
      <c r="H26" s="19"/>
      <c r="I26" s="19"/>
      <c r="J26" s="19"/>
    </row>
    <row r="27" customHeight="1" spans="2:10">
      <c r="B27" s="18"/>
      <c r="C27" s="19"/>
      <c r="D27" s="19"/>
      <c r="E27" s="19"/>
      <c r="F27" s="19"/>
      <c r="G27" s="19"/>
      <c r="H27" s="19"/>
      <c r="I27" s="19"/>
      <c r="J27" s="19"/>
    </row>
    <row r="28" customHeight="1" spans="2:10">
      <c r="B28" s="18"/>
      <c r="C28" s="19"/>
      <c r="D28" s="19"/>
      <c r="E28" s="19"/>
      <c r="F28" s="19"/>
      <c r="G28" s="19"/>
      <c r="H28" s="19"/>
      <c r="I28" s="19"/>
      <c r="J28" s="19"/>
    </row>
    <row r="29" customHeight="1" spans="2:10">
      <c r="B29" s="18"/>
      <c r="C29" s="19"/>
      <c r="D29" s="19"/>
      <c r="E29" s="19"/>
      <c r="F29" s="19"/>
      <c r="G29" s="19"/>
      <c r="H29" s="19"/>
      <c r="I29" s="19"/>
      <c r="J29" s="19"/>
    </row>
    <row r="30" customHeight="1" spans="2:10">
      <c r="B30" s="18"/>
      <c r="C30" s="19"/>
      <c r="D30" s="19"/>
      <c r="E30" s="19"/>
      <c r="F30" s="19"/>
      <c r="G30" s="19"/>
      <c r="H30" s="19"/>
      <c r="I30" s="19"/>
      <c r="J30" s="19"/>
    </row>
    <row r="31" customHeight="1" spans="2:10">
      <c r="B31" s="18"/>
      <c r="C31" s="19"/>
      <c r="D31" s="19"/>
      <c r="E31" s="19"/>
      <c r="F31" s="19"/>
      <c r="G31" s="19"/>
      <c r="H31" s="19"/>
      <c r="I31" s="19"/>
      <c r="J31" s="19"/>
    </row>
    <row r="32" customHeight="1" spans="2:10">
      <c r="B32" s="18"/>
      <c r="C32" s="19"/>
      <c r="D32" s="19"/>
      <c r="E32" s="19"/>
      <c r="F32" s="19"/>
      <c r="G32" s="19"/>
      <c r="H32" s="19"/>
      <c r="I32" s="19"/>
      <c r="J32" s="19"/>
    </row>
    <row r="33" customHeight="1" spans="2:10">
      <c r="B33" s="18"/>
      <c r="C33" s="19"/>
      <c r="D33" s="19"/>
      <c r="E33" s="19"/>
      <c r="F33" s="19"/>
      <c r="G33" s="19"/>
      <c r="H33" s="19"/>
      <c r="I33" s="19"/>
      <c r="J33" s="19"/>
    </row>
    <row r="34" customHeight="1" spans="2:10">
      <c r="B34" s="18"/>
      <c r="C34" s="19"/>
      <c r="D34" s="19"/>
      <c r="E34" s="19"/>
      <c r="F34" s="19"/>
      <c r="G34" s="19"/>
      <c r="H34" s="19"/>
      <c r="I34" s="19"/>
      <c r="J34" s="19"/>
    </row>
    <row r="35" customHeight="1" spans="2:10">
      <c r="B35" s="18"/>
      <c r="C35" s="19"/>
      <c r="D35" s="19"/>
      <c r="E35" s="19"/>
      <c r="F35" s="19"/>
      <c r="G35" s="19"/>
      <c r="H35" s="19"/>
      <c r="I35" s="19"/>
      <c r="J35" s="19"/>
    </row>
    <row r="36" customHeight="1" spans="2:10">
      <c r="B36" s="18"/>
      <c r="C36" s="19"/>
      <c r="D36" s="19"/>
      <c r="E36" s="19"/>
      <c r="F36" s="19"/>
      <c r="G36" s="19"/>
      <c r="H36" s="19"/>
      <c r="I36" s="19"/>
      <c r="J36" s="19"/>
    </row>
    <row r="37" customHeight="1" spans="2:10">
      <c r="B37" s="18"/>
      <c r="C37" s="19"/>
      <c r="D37" s="19"/>
      <c r="E37" s="19"/>
      <c r="F37" s="19"/>
      <c r="G37" s="19"/>
      <c r="H37" s="19"/>
      <c r="I37" s="19"/>
      <c r="J37" s="19"/>
    </row>
    <row r="38" customHeight="1" spans="2:10">
      <c r="B38" s="18"/>
      <c r="C38" s="19"/>
      <c r="D38" s="19"/>
      <c r="E38" s="19"/>
      <c r="F38" s="19"/>
      <c r="G38" s="19"/>
      <c r="H38" s="19"/>
      <c r="I38" s="19"/>
      <c r="J38" s="19"/>
    </row>
    <row r="39" customHeight="1" spans="2:10">
      <c r="B39" s="18"/>
      <c r="C39" s="19"/>
      <c r="D39" s="19"/>
      <c r="E39" s="19"/>
      <c r="F39" s="19"/>
      <c r="G39" s="19"/>
      <c r="H39" s="19"/>
      <c r="I39" s="19"/>
      <c r="J39" s="19"/>
    </row>
    <row r="40" customHeight="1" spans="2:10">
      <c r="B40" s="18"/>
      <c r="C40" s="19"/>
      <c r="D40" s="19"/>
      <c r="E40" s="19"/>
      <c r="F40" s="19"/>
      <c r="G40" s="19"/>
      <c r="H40" s="19"/>
      <c r="I40" s="19"/>
      <c r="J40" s="19"/>
    </row>
    <row r="41" customHeight="1" spans="2:10">
      <c r="B41" s="18"/>
      <c r="C41" s="19"/>
      <c r="D41" s="19"/>
      <c r="E41" s="19"/>
      <c r="F41" s="19"/>
      <c r="G41" s="19"/>
      <c r="H41" s="19"/>
      <c r="I41" s="19"/>
      <c r="J41" s="19"/>
    </row>
    <row r="42" customHeight="1" spans="2:10">
      <c r="B42" s="18"/>
      <c r="C42" s="19"/>
      <c r="D42" s="19"/>
      <c r="E42" s="19"/>
      <c r="F42" s="19"/>
      <c r="G42" s="19"/>
      <c r="H42" s="19"/>
      <c r="I42" s="19"/>
      <c r="J42" s="19"/>
    </row>
    <row r="43" customHeight="1" spans="2:10">
      <c r="B43" s="18"/>
      <c r="C43" s="19"/>
      <c r="D43" s="19"/>
      <c r="E43" s="19"/>
      <c r="F43" s="19"/>
      <c r="G43" s="19"/>
      <c r="H43" s="19"/>
      <c r="I43" s="19"/>
      <c r="J43" s="19"/>
    </row>
    <row r="44" customHeight="1" spans="2:10">
      <c r="B44" s="18"/>
      <c r="C44" s="19"/>
      <c r="D44" s="19"/>
      <c r="E44" s="19"/>
      <c r="F44" s="19"/>
      <c r="G44" s="19"/>
      <c r="H44" s="19"/>
      <c r="I44" s="19"/>
      <c r="J44" s="19"/>
    </row>
    <row r="45" customHeight="1" spans="2:10">
      <c r="B45" s="18"/>
      <c r="C45" s="19"/>
      <c r="D45" s="19"/>
      <c r="E45" s="19"/>
      <c r="F45" s="19"/>
      <c r="G45" s="19"/>
      <c r="H45" s="19"/>
      <c r="I45" s="19"/>
      <c r="J45" s="19"/>
    </row>
    <row r="46" customHeight="1" spans="2:10">
      <c r="B46" s="18"/>
      <c r="C46" s="19"/>
      <c r="D46" s="19"/>
      <c r="E46" s="19"/>
      <c r="F46" s="19"/>
      <c r="G46" s="19"/>
      <c r="H46" s="19"/>
      <c r="I46" s="19"/>
      <c r="J46" s="19"/>
    </row>
    <row r="47" customHeight="1" spans="2:10">
      <c r="B47" s="18"/>
      <c r="C47" s="19"/>
      <c r="D47" s="19"/>
      <c r="E47" s="19"/>
      <c r="F47" s="19"/>
      <c r="G47" s="19"/>
      <c r="H47" s="19"/>
      <c r="I47" s="19"/>
      <c r="J47" s="19"/>
    </row>
    <row r="48" customHeight="1" spans="2:10">
      <c r="B48" s="18"/>
      <c r="C48" s="19"/>
      <c r="D48" s="19"/>
      <c r="E48" s="19"/>
      <c r="F48" s="19"/>
      <c r="G48" s="19"/>
      <c r="H48" s="19"/>
      <c r="I48" s="19"/>
      <c r="J48" s="19"/>
    </row>
    <row r="49" customHeight="1" spans="2:10">
      <c r="B49" s="18"/>
      <c r="C49" s="19"/>
      <c r="D49" s="19"/>
      <c r="E49" s="19"/>
      <c r="F49" s="19"/>
      <c r="G49" s="19"/>
      <c r="H49" s="19"/>
      <c r="I49" s="19"/>
      <c r="J49" s="19"/>
    </row>
    <row r="50" customHeight="1" spans="2:10">
      <c r="B50" s="18"/>
      <c r="C50" s="19"/>
      <c r="D50" s="19"/>
      <c r="E50" s="19"/>
      <c r="F50" s="19"/>
      <c r="G50" s="19"/>
      <c r="H50" s="19"/>
      <c r="I50" s="19"/>
      <c r="J50" s="19"/>
    </row>
    <row r="51" customHeight="1" spans="2:10">
      <c r="B51" s="18"/>
      <c r="C51" s="19"/>
      <c r="D51" s="19"/>
      <c r="E51" s="19"/>
      <c r="F51" s="19"/>
      <c r="G51" s="19"/>
      <c r="H51" s="19"/>
      <c r="I51" s="19"/>
      <c r="J51" s="19"/>
    </row>
    <row r="52" customHeight="1" spans="2:10">
      <c r="B52" s="18"/>
      <c r="C52" s="19"/>
      <c r="D52" s="19"/>
      <c r="E52" s="19"/>
      <c r="F52" s="19"/>
      <c r="G52" s="19"/>
      <c r="H52" s="19"/>
      <c r="I52" s="19"/>
      <c r="J52" s="19"/>
    </row>
    <row r="53" customHeight="1" spans="2:10">
      <c r="B53" s="18"/>
      <c r="C53" s="19"/>
      <c r="D53" s="19"/>
      <c r="E53" s="19"/>
      <c r="F53" s="19"/>
      <c r="G53" s="19"/>
      <c r="H53" s="19"/>
      <c r="I53" s="19"/>
      <c r="J53" s="19"/>
    </row>
    <row r="54" customHeight="1" spans="2:10">
      <c r="B54" s="18"/>
      <c r="C54" s="19"/>
      <c r="D54" s="19"/>
      <c r="E54" s="19"/>
      <c r="F54" s="19"/>
      <c r="G54" s="19"/>
      <c r="H54" s="19"/>
      <c r="I54" s="19"/>
      <c r="J54" s="19"/>
    </row>
    <row r="55" customHeight="1" spans="2:10">
      <c r="B55" s="18"/>
      <c r="C55" s="19"/>
      <c r="D55" s="19"/>
      <c r="E55" s="19"/>
      <c r="F55" s="19"/>
      <c r="G55" s="19"/>
      <c r="H55" s="19"/>
      <c r="I55" s="19"/>
      <c r="J55" s="19"/>
    </row>
    <row r="56" customHeight="1" spans="2:10">
      <c r="B56" s="18"/>
      <c r="C56" s="19"/>
      <c r="D56" s="19"/>
      <c r="E56" s="19"/>
      <c r="F56" s="19"/>
      <c r="G56" s="19"/>
      <c r="H56" s="19"/>
      <c r="I56" s="19"/>
      <c r="J56" s="19"/>
    </row>
    <row r="57" customHeight="1" spans="2:10">
      <c r="B57" s="18"/>
      <c r="C57" s="19"/>
      <c r="D57" s="19"/>
      <c r="E57" s="19"/>
      <c r="F57" s="19"/>
      <c r="G57" s="19"/>
      <c r="H57" s="19"/>
      <c r="I57" s="19"/>
      <c r="J57" s="19"/>
    </row>
    <row r="58" customHeight="1" spans="2:10">
      <c r="B58" s="18"/>
      <c r="C58" s="19"/>
      <c r="D58" s="19"/>
      <c r="E58" s="19"/>
      <c r="F58" s="19"/>
      <c r="G58" s="19"/>
      <c r="H58" s="19"/>
      <c r="I58" s="19"/>
      <c r="J58" s="19"/>
    </row>
    <row r="59" customHeight="1" spans="2:10">
      <c r="B59" s="18"/>
      <c r="C59" s="19"/>
      <c r="D59" s="19"/>
      <c r="E59" s="19"/>
      <c r="F59" s="19"/>
      <c r="G59" s="19"/>
      <c r="H59" s="19"/>
      <c r="I59" s="19"/>
      <c r="J59" s="19"/>
    </row>
    <row r="60" customHeight="1" spans="2:10">
      <c r="B60" s="18"/>
      <c r="C60" s="19"/>
      <c r="D60" s="19"/>
      <c r="E60" s="19"/>
      <c r="F60" s="19"/>
      <c r="G60" s="19"/>
      <c r="H60" s="19"/>
      <c r="I60" s="19"/>
      <c r="J60" s="19"/>
    </row>
    <row r="61" customHeight="1" spans="2:10">
      <c r="B61" s="18"/>
      <c r="C61" s="19"/>
      <c r="D61" s="19"/>
      <c r="E61" s="19"/>
      <c r="F61" s="19"/>
      <c r="G61" s="19"/>
      <c r="H61" s="19"/>
      <c r="I61" s="19"/>
      <c r="J61" s="19"/>
    </row>
  </sheetData>
  <mergeCells count="4">
    <mergeCell ref="A1:H1"/>
    <mergeCell ref="A2:H2"/>
    <mergeCell ref="A24:E24"/>
    <mergeCell ref="A25:H25"/>
  </mergeCells>
  <pageMargins left="0.747916666666667" right="0.747916666666667" top="0.786805555555556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成本分析表汇总表</vt:lpstr>
      <vt:lpstr>工程项目人工、材料、机械单价分析表</vt:lpstr>
      <vt:lpstr>材料清单表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初代</cp:lastModifiedBy>
  <cp:revision>0</cp:revision>
  <dcterms:created xsi:type="dcterms:W3CDTF">2006-09-16T00:00:00Z</dcterms:created>
  <cp:lastPrinted>2024-10-22T03:24:00Z</cp:lastPrinted>
  <dcterms:modified xsi:type="dcterms:W3CDTF">2024-10-22T14:00:55Z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E11C9FA733714692950F3F5644292684_13</vt:lpwstr>
  </property>
  <property fmtid="{D5CDD505-2E9C-101B-9397-08002B2CF9AE}" pid="3" name="KSOProductBuildVer">
    <vt:lpwstr>2052-12.1.0.18608</vt:lpwstr>
  </property>
  <property fmtid="{D5CDD505-2E9C-101B-9397-08002B2CF9AE}" pid="4" name="KSOReadingLayout">
    <vt:bool>true</vt:bool>
  </property>
</Properties>
</file>