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3"/>
  </bookViews>
  <sheets>
    <sheet name="1" sheetId="31" r:id="rId1"/>
    <sheet name="筛选分析-数量 (求和)" sheetId="30" state="hidden" r:id="rId2"/>
    <sheet name="Sheet1" sheetId="29" state="hidden" r:id="rId3"/>
  </sheets>
  <definedNames>
    <definedName name="_xlnm._FilterDatabase" localSheetId="1" hidden="1">'筛选分析-数量 (求和)'!$A$1:$AF$196</definedName>
    <definedName name="_xlnm._FilterDatabase" localSheetId="0" hidden="1">'1'!$A$3:$G$183</definedName>
    <definedName name="_xlnm.Print_Area" localSheetId="0">'1'!$A$1:$G$183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<sst xmlns="http://schemas.openxmlformats.org/spreadsheetml/2006/main" count="618" uniqueCount="324">
  <si>
    <t>控制价清单表</t>
  </si>
  <si>
    <t>隆昌市城市污水处理设施能力提升项目设计施工总承包 二 标段-劳务分包采购</t>
  </si>
  <si>
    <t>序号</t>
  </si>
  <si>
    <t>工程或费用名称</t>
  </si>
  <si>
    <t>工作内容</t>
  </si>
  <si>
    <t>单位</t>
  </si>
  <si>
    <t>工程量
（暂估）</t>
  </si>
  <si>
    <t>含税控制单价（3%）</t>
  </si>
  <si>
    <t>含税控制合价（3%）</t>
  </si>
  <si>
    <t>1、密实度要求:按设计及规范要
求
2、填方材料品种:1:1碎石砂
3、其他：包含施工图纸、技术
规范所需全部工作内容</t>
  </si>
  <si>
    <t>1、混凝土强度等级:C20
2、厚度:15cm
3、其他：包含施工图纸、技术
规范所需全部工作内容</t>
  </si>
  <si>
    <t>1、材料品种:乳化沥青下封层
2、喷油量:按设计图纸要求
3、厚度:1cm
4、部位:下封层</t>
  </si>
  <si>
    <t>1、水泥含量:4%
2、厚度:20cm</t>
  </si>
  <si>
    <t>1、水泥含量:5%
2、厚度:20cm</t>
  </si>
  <si>
    <t>1.石料规格：按设计图纸
2.厚度：20cm</t>
  </si>
  <si>
    <t>1.混凝土强度等级：C40
2.厚度：22cm</t>
  </si>
  <si>
    <t>1.2cm水泥防水砂浆</t>
  </si>
  <si>
    <t>1、名称及规格:5cm 细粒式改性
沥青砼(AC-13C)
2、其他：包含图纸、技术规范
所需全部工作内容</t>
  </si>
  <si>
    <t>1.块料品种、 规格：5cm厚透水
砖
2.结合层做法： 3cm1：3水泥砂
浆
3.其他：包含施工图纸、技术规
范所需全部工作内容岩</t>
  </si>
  <si>
    <t>1、名称及规格:7cm 中粒式沥青
混凝土（AC-20C）
2、其他：包含图纸、技术规范
所需全部工作内容</t>
  </si>
  <si>
    <t>1、材质及规格:II级钢筋混凝土
管 d1500
2、其他：包含施工图纸、技术
规范所需全部工作内容</t>
  </si>
  <si>
    <t>1、管材规格： II级钢筋混凝土
管 d1650
2、接口方式：橡胶圈接口
3、管座材质： 枕基C20混凝土
4、其他：包含施工图纸、技术
规范所需全部工作内容</t>
  </si>
  <si>
    <t>1、管材规格： II级钢筋混凝土
管 d1800
2、其他：包含施工图纸、技术
规范所需全部工作内容</t>
  </si>
  <si>
    <t>1、材质及规格:II级钢筋混凝土
管 d1800
2、其他：包含施工图纸、技术
规范所需全部工作内容</t>
  </si>
  <si>
    <t>1、材质及规格:II级钢筋混凝土
管 d2000
2、其他：包含施工图纸、技术
规范所需全部工作内容</t>
  </si>
  <si>
    <t>1、管材规格： II级钢筋混凝土
管 d300
2、接口方式：橡胶圈接口
3、管座材质： 枕基C20混凝土
4、其他：包含施工图纸、技术
规范所需全部工作内容</t>
  </si>
  <si>
    <t>1、管材规格： II级钢筋混凝土
管 d300
2、接口方式：承插式弹性密封
圈连接
3、管座材质： 枕基C20混凝土
4、其他：包含施工图纸、技术
规范所需全部工作内容</t>
  </si>
  <si>
    <t>1.名称：虚线
2.材质：热熔型反光环保涂料
3.规格：综合
4.厚度：1.8mm
5.工艺：符合设计及相关规范要求
6.其他：满足施工规范及验收要求</t>
  </si>
  <si>
    <t>1.材料品种、 规格:按设计图纸
2.搭接方式:按设计图纸</t>
  </si>
  <si>
    <t>1、名称： 脚手架</t>
  </si>
  <si>
    <t>1、地层情况:按地质勘察报告
2、引孔长度:按设计图纸要求
3、其他：包含施工图纸、技术
规范所需全部工作内容</t>
  </si>
  <si>
    <t>1、地层情况:按地质勘察报告
2、桩长:按设计图纸要求
3、其他：包含施工图纸、技术
规范所需全部工作内容</t>
  </si>
  <si>
    <t>1.成品硅砂雨水入渗井</t>
  </si>
  <si>
    <t>1、材质:挡土板
2、挡土深度:综合考虑
3、其他：包含施工图纸、技术
规范所需全部工作内容</t>
  </si>
  <si>
    <t>1、名称： 堤岸破除修复 HXL
4.4X5
2、其他：包含图纸、技术规范
所需全部工作内容</t>
  </si>
  <si>
    <t>1、名称： 堤岸破除修复 HXL
6.5X5
2、其他：包含图纸、技术规范
所需全部工作内容</t>
  </si>
  <si>
    <t>1、名称： 模板</t>
  </si>
  <si>
    <t>1.交通标志板：反光标志牌100cm×120cm
2.其它：满足设计规范及交通管理部门要求</t>
  </si>
  <si>
    <t>1.交通标志板：反光标志牌80cm×60cm
2.其它：满足设计规范及交通管理部门要求</t>
  </si>
  <si>
    <t>1.交通标志板：反光标志牌D=80cm
2.其它：满足设计规范及交通管理部门要求</t>
  </si>
  <si>
    <t>1.材料品种：防撞沙桶
2.其他：包含施工图纸、技术规范所需全部工作内容</t>
  </si>
  <si>
    <t>1、材质及规格:钢带增强聚乙烯
螺旋波纹管、DN1000
2、其他：包含施工图纸、技术
规范所需全部工作内容</t>
  </si>
  <si>
    <t>1、材质及规格:孔网钢带增强聚
乙烯螺旋波纹管、DN1000mm
SN8.0
2、其他：包含施工图纸、技术
规范所需全部工作内容</t>
  </si>
  <si>
    <t>1、材质及规格:钢带增强聚乙烯
螺旋波纹管、DN1200
2、其他：包含施工图纸、技术
规范所需全部工作内容</t>
  </si>
  <si>
    <t>1、材质及规格:钢带增强聚乙烯
螺旋波纹管、DN300mm SN8.0
2、其他：包含施工图纸、技术
规范所需全部工作内容</t>
  </si>
  <si>
    <t>1、材质及规格:钢带增强聚乙烯
螺旋波纹管、DN400
2、其他：包含施工图纸、技术
规范所需全部工作内容</t>
  </si>
  <si>
    <t>1、材质及规格:钢带增强聚乙烯
螺旋波纹管、DN400mm SN8.0
2、其他：包含施工图纸、技术
规范所需全部工作内容</t>
  </si>
  <si>
    <t>1、材质及规格:钢带增强聚乙烯
螺旋波纹管、DN500
2、其他：包含施工图纸、技术
规范所需全部工作内容</t>
  </si>
  <si>
    <t>1、材质及规格:钢带增强聚乙烯
螺旋波纹管、DN500mm SN8.0
2、其他：包含施工图纸、技术
规范所需全部工作内容</t>
  </si>
  <si>
    <t>1、材质及规格:钢带增强聚乙烯
螺旋波纹管、DN600
2、其他：包含施工图纸、技术
规范所需全部工作内容</t>
  </si>
  <si>
    <t>1、材质及规格:钢带增强聚乙烯
螺旋波纹管、DN600mm SN8.0
2、其他：包含施工图纸、技术
规范所需全部工作内容</t>
  </si>
  <si>
    <t>1、材质及规格：钢带增强聚乙
烯螺旋波纹管、DN800
2、其他：包含施工图纸、技术
规范所需全部工作内容</t>
  </si>
  <si>
    <t>1、材质及规格:钢带增强聚乙烯
螺旋波纹管、DN800
2、其他：包含施工图纸、技术
规范所需全部工作内容</t>
  </si>
  <si>
    <t>1、材质及规格:钢带增强聚乙烯
螺旋波纹管、DN800mm SN8.0
2、其他：包含施工图纸、技术
规范所需全部工作内容</t>
  </si>
  <si>
    <t>1、井径:按设计图纸
2、混凝土强度等级:按设计图纸
3、其他：包含图纸、技术规范
所需全部工作内容</t>
  </si>
  <si>
    <t>1、密实度要求:按设计图纸要求
2、填方材料品种:石屑
3、其他：包含施工图纸、技术
规范所需全部工作内容</t>
  </si>
  <si>
    <t>1、密实度要求:按设计及规范要
求
2、填方材料品种:土方
3、其他：包含施工图纸、技术
规范所需全部工作内容</t>
  </si>
  <si>
    <t>1、名称： 管道封堵
2、其他：包含图纸、技术规范
所需全部工作内容</t>
  </si>
  <si>
    <t>1、名称： 管道封堵 DN300
2、其他：包含图纸、技术规范
所需全部工作内容</t>
  </si>
  <si>
    <t>1.材料品种、 规格 ：花岗岩路
缘石90×15×30cm
2.其他：包含图纸、技术规范所
需全部工作内容</t>
  </si>
  <si>
    <t>1、名称： 混凝土出水口 D1650
2、其他：包含图纸、技术规范
所需全部工作内容</t>
  </si>
  <si>
    <t>1、名称： 混凝土出水口 D1800
2、其他：包含图纸、技术规范
所需全部工作内容</t>
  </si>
  <si>
    <t>1、名称： 混凝土出水口 D3000
2、其他：包含图纸、技术规范
所需全部工作内容</t>
  </si>
  <si>
    <t>1.混凝土强度等级：C20
2.其他：包含施工图纸、技术规
范所需全部工作内容</t>
  </si>
  <si>
    <t>1.断面规格：300×400mm
2.垫层、 基础材质及厚度：
C15,100mm
3.混凝土强度等级:C30 P6
4.盖板材质、规格:球墨铸铁盖
板</t>
  </si>
  <si>
    <t>1、混凝土强度等级:C20
2、其他：包含施工图纸、技术
规范所需全部工作内容</t>
  </si>
  <si>
    <t>1.车行道上检查井应采用检查井
井周加强，井周80cm范围内采用
5%水稳碎石回填，作法详设计图
。</t>
  </si>
  <si>
    <t>1、名称： 立管断接 UPVC管
PVC-U排水管 DN200（含弯头、
聚乙烯缓冲沉砂井等）
2、其他：包含图纸、技术规范
所需全部工作内容</t>
  </si>
  <si>
    <t>1.材质及规格：PVC-U排水管
DN200
3.连接形式：按设计图纸要求
3.其他：包含图纸、技术规范所
需全部工作内容</t>
  </si>
  <si>
    <t>1.材料品种：立柱式杆件φ89*8*3500mm
2.滑动槽钢：采用LC4铝合金挤压型材，并符合GB/T6892-2006《铝及铝合金挤压型材》的规定
3.高强螺栓：高强连接螺栓和高强地脚下螺栓（包括相应的螺母、垫圈）应采用40B或45号钢（并镀锌）
4.预埋铁件：详见设计施工图
5.其他：含法兰盘、横梁加劲肋、抱箍、抱箍底衬、滑动螺栓、滑动螺母、垫圈、柱帽、柱脚收边、吊装等；满足设计规范及交通管理部门要求
6.满足使用功能
7.其他：满足设计图纸和相关规范要求</t>
  </si>
  <si>
    <t>1.部位
2.材料品种、 规格
3.砂浆强度等级
4.泄水孔材料品种、 规格
5.滤水层要求
6.沉降缝要求</t>
  </si>
  <si>
    <t>1.草皮种类
2.铺种方式
3.养护期</t>
  </si>
  <si>
    <t>1.防坠网由检查井井盖厂家配套
提供,井框内壁配套预留6个防坠
网挂环,小区井框内应配套安装
与井盖相同材质的球墨铸铁或尼
龙防坠网,市政道路井框内应配
套安装与井盖相同材质的球墨铸
铁防坠网</t>
  </si>
  <si>
    <t>1.名称：实线
2.材质：热熔型反光环保涂料
3.规格：综合
4.厚度：1.8mm
5.工艺：符合设计及相关规范要求
6.其他：满足施工规范及验收要求</t>
  </si>
  <si>
    <t>1、密实度要求:按设计及规范要
求
2、填方材料品种:砂垫层
3、其他：包含施工图纸、技术
规范所需全部工作内容</t>
  </si>
  <si>
    <t>1.名称：A1装配式方钢结构
2.规格、型号：高度2.5米
3.其他符合规范及设计要求</t>
  </si>
  <si>
    <t>1.交通标志板：太阳能导向牌（1.4×0.4m）
2.其它：满足设计规范及交通管理部门要求</t>
  </si>
  <si>
    <t>1.交通标志板：太阳能施工牌（1.2×0.5m）
2.其它：满足设计规范及交通管理部门要求</t>
  </si>
  <si>
    <t>1、岩石类别:极软岩
2、开挖深度:综合考虑
3、其他：包含图纸、技术规范
所需全部工作内容</t>
  </si>
  <si>
    <t>1、岩石类别:较软岩
2、开挖深度:综合考虑
3、其他：包含图纸、技术规范
所需全部工作内容</t>
  </si>
  <si>
    <t>1、土壤类别:综合考虑
2、挖土深度:综合考虑
3、其他：包含图纸、技术规范
所需全部工作内容</t>
  </si>
  <si>
    <t>1、淤泥类别:综合考虑
2、挖土深度:综合考虑
3、其他：包含图纸、技术规范
所需全部工作内容</t>
  </si>
  <si>
    <t>1、名称： 围堰</t>
  </si>
  <si>
    <t>1、名称：污水管检修孔
2、其他：包含图纸、技术规范
所需全部工作内容</t>
  </si>
  <si>
    <t>1.钢筋种类：螺纹钢HRB400
2.规格：综合考虑
3.连接方式：综合（无论采用机
械连接与否，连接套筒均含在综
合单价内）
4.其它：满足设计及施工验收规
范要求</t>
  </si>
  <si>
    <t>1.混凝土强度等级：C35 P6
2.其他：包含施工图纸、技术规
范所需全部工作内容</t>
  </si>
  <si>
    <t>1、名称及规格：注粘土浆 比重
1.4
2、其他：包含施工图纸、技术
规范所需全部工作内容</t>
  </si>
  <si>
    <t>1.车行道范围内的雨水口采用钢
筋混凝土加固，雨水口周围30cm
范围内采用5%水稳碎石回填，作
法详设计图。</t>
  </si>
  <si>
    <t>1、名称：雨水口 封盖
2、其他：包含图纸、技术规范
所需全部工作内容</t>
  </si>
  <si>
    <t>1.材料品种、 规格
2.断面尺寸</t>
  </si>
  <si>
    <t>1.回填土质要求
2.取土运距
3.回填厚度
4.弃土运距</t>
  </si>
  <si>
    <t>安全文明施工费</t>
  </si>
  <si>
    <t>包括但不限于施工范围及附近所含道路范围内安全文明施工（施工范围内三宝四口五临边及安全通道转运安拆（单价含安全标识标语材料）、所有水平垂直防护网、兜网、挂网（单价含所有水平、垂直安全防护网材料）、踢脚板（或跳板）（单价含踢脚板或跳板材料）、楼层标志线（含标志线材料）、安全通道及加工棚水平垂直防护（单价含防护所有材料）、市政道路所有临边洞口防护（含防护材料）、办公区及生活区临时建筑搭拆、环境保护所设置的大门冲洗设施设备及施工大门进出口清洁维护、施工临时围挡搭拆、场内道路硬化、场内临时绿化、场内扬尘控制措施、垃圾封闭处理、工完场清的清洁及垃圾外运及弃渣费以及其他零星工程的人工、机械（机具）、所有材料；所有施工内容涉及劳务住宿费用、垂直运输机械基础制安、司机和信号工等全部劳务费用；现场一级配电箱(或箱变房）后的所有临电布置、现场主接水点后的所有临水布置；对施工范围内所有专业分包施工所产生的配合、吊装、转运。</t>
  </si>
  <si>
    <t>项</t>
  </si>
  <si>
    <t>其它零星工程</t>
  </si>
  <si>
    <t>包括但不限于市政道路工程：施工范围内的冬雨季施工、二次搬运、工程定位复测、夜间施工；配合迎检进行场地布置及所有主体工程的收边收口等；除本清单项包含的内容外剩余的市政工程劳务均包含在本项当中（如人工、辅材、大小型机械或机具等）</t>
  </si>
  <si>
    <t>合计</t>
  </si>
  <si>
    <t>项目名称</t>
  </si>
  <si>
    <t>数量</t>
  </si>
  <si>
    <t>单价</t>
  </si>
  <si>
    <t>人工</t>
  </si>
  <si>
    <t>机械</t>
  </si>
  <si>
    <t>材料</t>
  </si>
  <si>
    <t>人工费</t>
  </si>
  <si>
    <t>机械费</t>
  </si>
  <si>
    <t>材料费</t>
  </si>
  <si>
    <t>基础</t>
  </si>
  <si>
    <t>井身</t>
  </si>
  <si>
    <t>盖板</t>
  </si>
  <si>
    <t>钢筋</t>
  </si>
  <si>
    <t>井盖</t>
  </si>
  <si>
    <t>井筒</t>
  </si>
  <si>
    <t>备注</t>
  </si>
  <si>
    <t>1:1碎石砂</t>
  </si>
  <si>
    <t>m3</t>
  </si>
  <si>
    <t>15cm C20水泥混凝土</t>
  </si>
  <si>
    <t>m2</t>
  </si>
  <si>
    <t>1cm 乳化沥青下封层</t>
  </si>
  <si>
    <t>20cm 4%水泥稳定碎石</t>
  </si>
  <si>
    <t>20cm 5%水泥稳定碎石</t>
  </si>
  <si>
    <t>20cm 级配碎石</t>
  </si>
  <si>
    <t>22cm C40水泥砼面层</t>
  </si>
  <si>
    <t>2cm水泥防水砂浆</t>
  </si>
  <si>
    <t>5cm 细粒式改性沥青砼(AC-13C)</t>
  </si>
  <si>
    <t>5cm厚透水砖</t>
  </si>
  <si>
    <t>7cm 中粒式沥青混凝土（AC-20C）</t>
  </si>
  <si>
    <t>Ⅱ级混凝土管 d1500 雨水管</t>
  </si>
  <si>
    <t>m</t>
  </si>
  <si>
    <t>Ⅱ级混凝土管 d1650  雨水管</t>
  </si>
  <si>
    <t>Ⅱ级混凝土管 d1800  雨水管</t>
  </si>
  <si>
    <t>Ⅱ级混凝土管 d1800  雨水管（远期预留）</t>
  </si>
  <si>
    <t>Ⅱ级混凝土管 d2000  雨水管</t>
  </si>
  <si>
    <t>Ⅱ级混凝土管 d300 雨水管（包管）</t>
  </si>
  <si>
    <t>Ⅱ级混凝土管 d300（包管）</t>
  </si>
  <si>
    <t>标线（热涂）1.8mm厚</t>
  </si>
  <si>
    <t>玻纤格栅</t>
  </si>
  <si>
    <t>仓面脚手架</t>
  </si>
  <si>
    <t>槽钢引孔φ400</t>
  </si>
  <si>
    <t>槽型钢板桩（含支撑）</t>
  </si>
  <si>
    <t>t</t>
  </si>
  <si>
    <t>拆除侧、平（缘）石</t>
  </si>
  <si>
    <t>拆除混凝土路面 22cm</t>
  </si>
  <si>
    <t>拆除基层</t>
  </si>
  <si>
    <t>拆除基层 15cm</t>
  </si>
  <si>
    <t>拆除基层 15cm厚</t>
  </si>
  <si>
    <t>拆除基层 20cm</t>
  </si>
  <si>
    <t>拆除基层 60cm厚</t>
  </si>
  <si>
    <t>拆除沥青路面</t>
  </si>
  <si>
    <t>拆除沥青路面 12cm厚</t>
  </si>
  <si>
    <t>拆除人行道</t>
  </si>
  <si>
    <t>成品硅砂雨水入渗井</t>
  </si>
  <si>
    <t>座</t>
  </si>
  <si>
    <t>挡土板 密撑</t>
  </si>
  <si>
    <t>堤岸破除修复 HXL 4.4X5</t>
  </si>
  <si>
    <t>堤岸破除修复 HXL 6.5X5</t>
  </si>
  <si>
    <t>垫层模板</t>
  </si>
  <si>
    <t>反光标志牌100cm×120cm</t>
  </si>
  <si>
    <t>套</t>
  </si>
  <si>
    <t>反光标志牌80cm×60cm</t>
  </si>
  <si>
    <t>反光标志牌D=80cm</t>
  </si>
  <si>
    <t>方沟侧壁模板</t>
  </si>
  <si>
    <t>方沟底板模板</t>
  </si>
  <si>
    <t>防撞沙桶</t>
  </si>
  <si>
    <t>个</t>
  </si>
  <si>
    <t>钢带增强聚乙烯螺旋波纹管DN1000mm SN12.5 雨水管</t>
  </si>
  <si>
    <t>钢带增强聚乙烯螺旋波纹管DN1000mm SN8.0</t>
  </si>
  <si>
    <t>钢带增强聚乙烯螺旋波纹管DN1200mm SN12.5 雨水管</t>
  </si>
  <si>
    <t>钢带增强聚乙烯螺旋波纹管DN300mm SN8.0</t>
  </si>
  <si>
    <t>钢带增强聚乙烯螺旋波纹管DN300mm SN8.0 （污水管）</t>
  </si>
  <si>
    <t>钢带增强聚乙烯螺旋波纹管DN400mm SN12.5 污水管</t>
  </si>
  <si>
    <t>钢带增强聚乙烯螺旋波纹管DN400mm SN12.5 雨水管</t>
  </si>
  <si>
    <t>钢带增强聚乙烯螺旋波纹管DN400mm SN8.0</t>
  </si>
  <si>
    <t>钢带增强聚乙烯螺旋波纹管DN500mm SN12.5 雨水管</t>
  </si>
  <si>
    <t>钢带增强聚乙烯螺旋波纹管DN500mm SN8.0</t>
  </si>
  <si>
    <t>钢带增强聚乙烯螺旋波纹管DN600mm SN12.5 雨水管</t>
  </si>
  <si>
    <t>钢带增强聚乙烯螺旋波纹管DN600mm SN12.5 雨水管孔网</t>
  </si>
  <si>
    <t>钢带增强聚乙烯螺旋波纹管DN600mm SN8.0</t>
  </si>
  <si>
    <t>钢带增强聚乙烯螺旋波纹管DN800mm SN12.5</t>
  </si>
  <si>
    <t>钢带增强聚乙烯螺旋波纹管DN800mm SN12.5 污水管</t>
  </si>
  <si>
    <t>钢带增强聚乙烯螺旋波纹管DN800mm SN12.5 雨水管</t>
  </si>
  <si>
    <t>钢带增强聚乙烯螺旋波纹管DN800mm SN12.5 雨水管（远期预留）</t>
  </si>
  <si>
    <t>钢带增强聚乙烯螺旋波纹管DN800mm SN8.0</t>
  </si>
  <si>
    <t>钢筋混凝土 沉泥井 1700×1100（井高1.80+0.5m， 图集20s515-39)</t>
  </si>
  <si>
    <t>钢筋混凝土 沉泥井 1700×1500（井高1.90+0.5m， 图集20s515-122)</t>
  </si>
  <si>
    <t>钢筋混凝土 沉泥井 2100×1800（井高1.92+0.5m， 图集20s515-122)</t>
  </si>
  <si>
    <t>钢筋混凝土 沉泥井 2400×2000（井高1.94+0.5m， 图集20s515-122)</t>
  </si>
  <si>
    <t>钢筋混凝土 沉泥井 2700×2300（井高2.17+0.5m， 图集20s515-122)</t>
  </si>
  <si>
    <t>钢筋混凝土 沉泥井 3800×1600（井高5.56m， 图集20s515-263)单圆形竖槽式跌水井1m</t>
  </si>
  <si>
    <t>钢筋混凝土 沉泥井 4000×3400（井高3.23m， 图集20s515-122)</t>
  </si>
  <si>
    <t>钢筋混凝土 沉泥井 A=1400（井高1.9m， 图集20s515-188)90 °</t>
  </si>
  <si>
    <t>钢筋混凝土 沉泥井 A=1700（井高1.92m， 图集20s515-188)90 °</t>
  </si>
  <si>
    <t>钢筋混凝土 沉泥井 A=2200（井高1.9m， 图集20s515-188)90 °</t>
  </si>
  <si>
    <t>钢筋混凝土 沉泥井 A=2400（井高1.9m， 图集20s515-188)90 °</t>
  </si>
  <si>
    <t>钢筋混凝土 沉泥井 A=2600（井高1.9m， 图集20s515-188)90 °</t>
  </si>
  <si>
    <t>钢筋混凝土 沉泥井 φ 1000（井高1.84m，DN400 图集20s515-29)</t>
  </si>
  <si>
    <t>钢筋混凝土 沉泥井 φ 1000（井高1.85m，DN500 图集20s515-29)</t>
  </si>
  <si>
    <t>钢筋混凝土 沉泥井 φ 1000（井高2.9m，DN500 图集20s515-313)</t>
  </si>
  <si>
    <t>钢筋混凝土 沉泥井 φ 1250（井高1.86m，DN600 图集20s515-29)</t>
  </si>
  <si>
    <t>钢筋混凝土 沉泥井 φ 1250（井高1.88m，DN800 图集20s515-29)</t>
  </si>
  <si>
    <t>钢筋混凝土 沉泥井 φ 1500（井高3.4m，DN1000 图集20s515-313)</t>
  </si>
  <si>
    <t>钢筋混凝土 沉泥井 φ 1800（井高1.91+0.5m，DN1000图集20s515-29)</t>
  </si>
  <si>
    <t>钢筋混凝土 沉泥井 φ 1800（井高1.9m，DN1000 图集20s515-29)</t>
  </si>
  <si>
    <t>钢筋混凝土 沉泥井（1700+1200） × 1600（井高4.76m， 图集20s515-263)单圆形竖槽式跌水井1m</t>
  </si>
  <si>
    <t>钢筋混凝土 沉泥井（2200+1200） × 1600（井高3.65m， 图集20s515-263)单圆形竖槽式跌水井1m</t>
  </si>
  <si>
    <t>钢筋混凝土 沉泥井1200X1100（井高1.88+0.5m， 图集20s515-39)</t>
  </si>
  <si>
    <t>钢筋混凝土 沉泥井1700X1100（井高1.92+0.5m， 图集20s515-39)</t>
  </si>
  <si>
    <t>钢筋混凝土 沉泥井2200X1100（井高2.17+0.5m， 图集20s515-39)</t>
  </si>
  <si>
    <t>钢筋混凝土 沉泥井2400X1100（井高2.41+0.5m， 图集20s515-39)</t>
  </si>
  <si>
    <t>钢筋混凝土 单箅偏沟式雨水口（图集16S518-39）400X700</t>
  </si>
  <si>
    <t>钢筋混凝土 单箅偏沟式雨水口（图集16S518-43）400X700</t>
  </si>
  <si>
    <t>钢筋混凝土 跌水井 φ 1250（井高2.75m， 图集20s515-250)</t>
  </si>
  <si>
    <t>钢筋混凝土 跌水井2100X1000（井高2.35m， 图集20s515-259)</t>
  </si>
  <si>
    <t>钢筋混凝土 跌水井2100X1000（井高2.35m， 图集20s515-261)</t>
  </si>
  <si>
    <t>钢筋混凝土 跌水井2100X1000（井高2.45m，DN400 图集20s515-259)</t>
  </si>
  <si>
    <t>钢筋混凝土 跌水井2200X1100（井高2.35m， 图集20s515-259)</t>
  </si>
  <si>
    <t>钢筋混凝土 跌水井2400X1600（井高2.85m，DN800， 图集20s515-263)</t>
  </si>
  <si>
    <t>钢筋混凝土 跌水井3600X1600（井高2.35m， 图集20s515-272)</t>
  </si>
  <si>
    <t>钢筋混凝土 检查井 1700×1100（井高1.90m， 图集20s515-59)</t>
  </si>
  <si>
    <t>钢筋混凝土 检查井 1700×1500（井高1.90m， 图集20s515-122)</t>
  </si>
  <si>
    <t>钢筋混凝土 检查井 1700×1700（井高1.90m， 图集20s515-59)</t>
  </si>
  <si>
    <t>钢筋混凝土 检查井 A=1400（井高1.9m， 图集20s515-188)90 °</t>
  </si>
  <si>
    <t>钢筋混凝土 检查井 A=1700（井高1.92m， 图集20s515-188)90 °</t>
  </si>
  <si>
    <t>钢筋混凝土 检查井 A=2200（井高1.9m， 图集20s515-188)90 °</t>
  </si>
  <si>
    <t>钢筋混凝土 检查井 A=2200（井高2.17m， 图集20s515-188)90 °</t>
  </si>
  <si>
    <t>钢筋混凝土 检查井 A=2400（井高1.9m， 图集20s515-188)90 °</t>
  </si>
  <si>
    <t>钢筋混凝土 检查井 φ 1000（井高1.84m，DN300、DN400 图集20s515-29)</t>
  </si>
  <si>
    <t>钢筋混凝土 检查井 φ 1000（井高1.84m，DN400 图集20s515-29)</t>
  </si>
  <si>
    <t>钢筋混凝土 检查井 φ 1000（井高1.86m，DN600 图集20s515-29)</t>
  </si>
  <si>
    <t>钢筋混凝土 检查井 φ 1000（井高1.91m，DN600 图集20s515-29)</t>
  </si>
  <si>
    <t>钢筋混凝土 检查井 φ 1250（井高1.86m，DN500 图集20s515-29)</t>
  </si>
  <si>
    <t>钢筋混凝土 检查井 φ 1250（井高1.88m，DN800 图集20s515-29)</t>
  </si>
  <si>
    <t>钢筋混凝土 检查井 φ 1500（井高1.88m，DN600 图集20s515-29)</t>
  </si>
  <si>
    <t>钢筋混凝土 检查井 φ 1800（井高1.91m，DN1000 图集20s515-29)</t>
  </si>
  <si>
    <t>钢筋混凝土 检查井 φ 1800（井高1.9m，DN1000 图集20s515-29)</t>
  </si>
  <si>
    <t>钢筋混凝土 检查井 φ700（图集20s515-29)</t>
  </si>
  <si>
    <t>钢筋混凝土 检查井（井高1.5m， 图集20S515-328）700X700</t>
  </si>
  <si>
    <t>钢筋混凝土 检查井（井高1m， 图集20S515-326）600X600</t>
  </si>
  <si>
    <t>钢筋混凝土 检查井（井高1m， 图集20S515-328）700X700</t>
  </si>
  <si>
    <t>钢筋混凝土 检查井1200X1100（井高1.88m， 图集20s515-39)</t>
  </si>
  <si>
    <t>钢筋混凝土 检查井1400X1100（井高1.88m， 图集20s515-39)</t>
  </si>
  <si>
    <t>钢筋混凝土 检查井1700X1100（井高1.88m， 图集20s515-39)</t>
  </si>
  <si>
    <t>钢筋混凝土 检查井1700X1100（井高1.92m， 图集20s515-39)</t>
  </si>
  <si>
    <t>钢筋混凝土 检查井1700X1500（井高1.9m， 图集20s515-122)</t>
  </si>
  <si>
    <t>钢筋混凝土 检查井1900X1100（井高1.94m， 图集20s515-39)</t>
  </si>
  <si>
    <t>钢筋混凝土 检查井2200X1100（井高2.17m， 图集20s515-39)</t>
  </si>
  <si>
    <t>钢筋混凝土 检查井2200X1100（井高2.41m， 图集20s515-39)</t>
  </si>
  <si>
    <t>钢筋混凝土 检查井2400X1100（井高2.41m， 图集20s515-39)</t>
  </si>
  <si>
    <t>钢筋混凝土 检查井2600X1100（井高2.75m， 图集20s515-39)</t>
  </si>
  <si>
    <t>钢筋混凝土 双箅偏沟式雨水口（图集16S518-43）400X700X2</t>
  </si>
  <si>
    <t>钢筋混凝土 污水检查井 φ1000（井高1.84m，DN400图集20s515-30)</t>
  </si>
  <si>
    <t>钢筋混凝土 污水检查井 φ1000（井高1.86m，DN400图集20s515-29)</t>
  </si>
  <si>
    <t>钢筋混凝土 污水检查井 φ1000（井高2.24m，DN400图集20s515-30)</t>
  </si>
  <si>
    <t>钢筋混凝土 污水检查井 φ1250（井高1.88m，DN800图集20s515-30)</t>
  </si>
  <si>
    <t>钢筋混凝土 污水检查井 φ1500（井高2.9m，DN1000图集20s515-29)</t>
  </si>
  <si>
    <t>钢筋混凝土 溢流井 680×380 井高1m</t>
  </si>
  <si>
    <t>钢筋混凝土 溢流井（井高1m，详见大样图）700X400</t>
  </si>
  <si>
    <t>沟槽回填石屑</t>
  </si>
  <si>
    <t>沟槽回填土方（利用挖方）</t>
  </si>
  <si>
    <t>管道封堵</t>
  </si>
  <si>
    <t>处</t>
  </si>
  <si>
    <t>管道封堵 DN300</t>
  </si>
  <si>
    <t>管道基础模板</t>
  </si>
  <si>
    <t>花岗岩路缘石90×15×30cm</t>
  </si>
  <si>
    <t>换填1:1碎石砂</t>
  </si>
  <si>
    <t>混凝土出水口 D1650</t>
  </si>
  <si>
    <t>混凝土出水口 D1800</t>
  </si>
  <si>
    <t>混凝土出水口 D3000</t>
  </si>
  <si>
    <t>混凝土出水口 D400</t>
  </si>
  <si>
    <t>混凝土垫层 C20</t>
  </si>
  <si>
    <t>混凝土方沟 300×400</t>
  </si>
  <si>
    <t>混凝土基础 C20包管</t>
  </si>
  <si>
    <t>检查井周加强</t>
  </si>
  <si>
    <t>井壁模板</t>
  </si>
  <si>
    <t>井底模板</t>
  </si>
  <si>
    <t>立管断接</t>
  </si>
  <si>
    <t>立管断接 UPVC管 PVC-U排水管 DN200（含弯头、聚乙烯缓冲沉砂井等）</t>
  </si>
  <si>
    <t>立管接驳--UPVC管 PVC-U排水管 DN200</t>
  </si>
  <si>
    <t>立柱式杆件φ89*4*5150mm</t>
  </si>
  <si>
    <t>破除并修复围墙</t>
  </si>
  <si>
    <t>铺种草皮</t>
  </si>
  <si>
    <t>墙面脚手架</t>
  </si>
  <si>
    <t>球墨铸铁防坠网</t>
  </si>
  <si>
    <t>人行横道标线</t>
  </si>
  <si>
    <t>砂垫层</t>
  </si>
  <si>
    <t>水马1.3X0.65（摊销5次）</t>
  </si>
  <si>
    <t>太阳能导向牌（1.4×0.4m）</t>
  </si>
  <si>
    <t>太阳能施工牌（1.2×0.5m）</t>
  </si>
  <si>
    <t>铁马1.5X1m（摊销5次）</t>
  </si>
  <si>
    <t>挖沟槽石方（极软岩)</t>
  </si>
  <si>
    <t>挖沟槽石方（较软岩）</t>
  </si>
  <si>
    <t>挖沟槽土方</t>
  </si>
  <si>
    <t>挖淤泥、流砂</t>
  </si>
  <si>
    <t>围挡H=2.5m</t>
  </si>
  <si>
    <t>围堰</t>
  </si>
  <si>
    <t>污水管改道 钢带增强聚乙烯螺旋波纹管 DN400mmSN8.0</t>
  </si>
  <si>
    <t>污水管检修孔</t>
  </si>
  <si>
    <t>现浇构件钢筋 螺纹钢HRB400</t>
  </si>
  <si>
    <t>现浇混凝土池壁（隔墙）</t>
  </si>
  <si>
    <t>现浇混凝土池底</t>
  </si>
  <si>
    <t>现浇混凝土池盖板</t>
  </si>
  <si>
    <t>箱涵侧墙模板</t>
  </si>
  <si>
    <t>箱涵垫层模板</t>
  </si>
  <si>
    <t>箱涵顶板模板</t>
  </si>
  <si>
    <t>箱涵滑（底）板模板</t>
  </si>
  <si>
    <t>夜间行驶闪光灯</t>
  </si>
  <si>
    <t>引孔后注粘土浆 比重1.4</t>
  </si>
  <si>
    <t>余方弃置(弃石）</t>
  </si>
  <si>
    <t>余方弃置(弃土）</t>
  </si>
  <si>
    <t>余方弃置(弃淤泥）</t>
  </si>
  <si>
    <t>余方弃置(弃渣）</t>
  </si>
  <si>
    <t>雨水井周加强</t>
  </si>
  <si>
    <t>雨水口 废除</t>
  </si>
  <si>
    <t>雨水口 封盖 450X750X60混凝土盖板</t>
  </si>
  <si>
    <t>植草沟</t>
  </si>
  <si>
    <t>植草沟 B=500</t>
  </si>
  <si>
    <t>锥形交通标</t>
  </si>
  <si>
    <t>1 分部分项及单价措施项目</t>
  </si>
  <si>
    <t>2 总价措施项目</t>
  </si>
  <si>
    <t>2.1 其中：安全文明施工费</t>
  </si>
  <si>
    <t>4 规费</t>
  </si>
  <si>
    <t>6 税前不含税工程造价</t>
  </si>
  <si>
    <t>7 销项增值税额</t>
  </si>
  <si>
    <t>8 附加税</t>
  </si>
  <si>
    <t>招标控制价/投标报价总价合计=税前不含税工程造价+销项增值税额+附加税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</si>
</sst>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;[Red]\-#,##0.00\ "/>
    <numFmt numFmtId="179" formatCode="0.00_);[Red]\(0.00\)"/>
  </numFmts>
  <fonts count="25">
    <font>
      <sz val="11"/>
      <name val="宋体"/>
      <charset val="134"/>
    </font>
    <font>
      <b/>
      <sz val="11"/>
      <name val="宋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176" fontId="0" fillId="0" borderId="1" xfId="0" applyNumberFormat="1" applyFill="1" applyBorder="1" applyAlignment="1"/>
    <xf numFmtId="176" fontId="0" fillId="0" borderId="1" xfId="0" applyNumberFormat="1" applyBorder="1" applyAlignment="1"/>
    <xf numFmtId="0" fontId="1" fillId="0" borderId="1" xfId="0" applyFont="1" applyBorder="1" applyAlignment="1"/>
    <xf numFmtId="177" fontId="0" fillId="0" borderId="1" xfId="0" applyNumberFormat="1" applyBorder="1" applyAlignment="1">
      <alignment wrapText="1"/>
    </xf>
    <xf numFmtId="10" fontId="0" fillId="2" borderId="0" xfId="3" applyNumberFormat="1" applyFill="1" applyAlignment="1"/>
    <xf numFmtId="0" fontId="0" fillId="2" borderId="0" xfId="0" applyFill="1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Alignment="1">
      <alignment vertical="center"/>
    </xf>
    <xf numFmtId="178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179" fontId="0" fillId="0" borderId="1" xfId="0" applyNumberFormat="1" applyBorder="1" applyAlignment="1">
      <alignment horizontal="center" vertical="center"/>
    </xf>
    <xf numFmtId="179" fontId="0" fillId="0" borderId="1" xfId="0" applyNumberFormat="1" applyBorder="1"/>
    <xf numFmtId="179" fontId="0" fillId="0" borderId="0" xfId="0" applyNumberFormat="1"/>
    <xf numFmtId="176" fontId="0" fillId="0" borderId="0" xfId="0" applyNumberForma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9"/>
  <sheetViews>
    <sheetView showZeros="0" tabSelected="1" view="pageBreakPreview" zoomScaleNormal="80" topLeftCell="A180" workbookViewId="0">
      <selection activeCell="E181" sqref="E181"/>
    </sheetView>
  </sheetViews>
  <sheetFormatPr defaultColWidth="10.125" defaultRowHeight="13.5" outlineLevelCol="6"/>
  <cols>
    <col min="1" max="1" width="5.125" customWidth="1"/>
    <col min="2" max="2" width="22" customWidth="1"/>
    <col min="3" max="3" width="39.625" customWidth="1"/>
    <col min="4" max="4" width="9.875" style="20" customWidth="1"/>
    <col min="5" max="5" width="13.75" style="20" customWidth="1"/>
    <col min="6" max="6" width="11.375" style="20" customWidth="1"/>
    <col min="7" max="7" width="17.125" customWidth="1"/>
    <col min="8" max="16329" width="10.125" customWidth="1"/>
  </cols>
  <sheetData>
    <row r="1" s="19" customFormat="1" ht="19" customHeight="1" spans="1:7">
      <c r="A1" s="21" t="s">
        <v>0</v>
      </c>
      <c r="B1" s="21"/>
      <c r="C1" s="21"/>
      <c r="D1" s="21"/>
      <c r="E1" s="21"/>
      <c r="F1" s="21"/>
      <c r="G1" s="21"/>
    </row>
    <row r="2" s="19" customFormat="1" ht="22" customHeight="1" spans="1:7">
      <c r="A2" s="22" t="s">
        <v>1</v>
      </c>
      <c r="B2" s="22"/>
      <c r="C2" s="22"/>
      <c r="D2" s="22"/>
      <c r="E2" s="22"/>
      <c r="F2" s="22"/>
      <c r="G2" s="22"/>
    </row>
    <row r="3" ht="36" customHeight="1" spans="1:7">
      <c r="A3" s="23" t="s">
        <v>2</v>
      </c>
      <c r="B3" s="24" t="s">
        <v>3</v>
      </c>
      <c r="C3" s="23" t="s">
        <v>4</v>
      </c>
      <c r="D3" s="23" t="s">
        <v>5</v>
      </c>
      <c r="E3" s="24" t="s">
        <v>6</v>
      </c>
      <c r="F3" s="24" t="s">
        <v>7</v>
      </c>
      <c r="G3" s="24" t="s">
        <v>8</v>
      </c>
    </row>
    <row r="4" ht="67.5" spans="1:7">
      <c r="A4" s="25">
        <v>1</v>
      </c>
      <c r="B4" s="26" t="str">
        <f>'筛选分析-数量 (求和)'!A2</f>
        <v>1:1碎石砂</v>
      </c>
      <c r="C4" s="26" t="s">
        <v>9</v>
      </c>
      <c r="D4" s="25" t="str">
        <f>'筛选分析-数量 (求和)'!C2</f>
        <v>m3</v>
      </c>
      <c r="E4" s="27">
        <v>158.83</v>
      </c>
      <c r="F4" s="27">
        <v>15.45</v>
      </c>
      <c r="G4" s="27">
        <f t="shared" ref="G4:G26" si="0">ROUND(E4*F4,2)</f>
        <v>2453.92</v>
      </c>
    </row>
    <row r="5" customFormat="1" ht="54" spans="1:7">
      <c r="A5" s="25">
        <v>2</v>
      </c>
      <c r="B5" s="26" t="str">
        <f>'筛选分析-数量 (求和)'!A3</f>
        <v>15cm C20水泥混凝土</v>
      </c>
      <c r="C5" s="26" t="s">
        <v>10</v>
      </c>
      <c r="D5" s="25" t="str">
        <f>'筛选分析-数量 (求和)'!C3</f>
        <v>m2</v>
      </c>
      <c r="E5" s="27">
        <v>3487.77</v>
      </c>
      <c r="F5" s="27">
        <v>9.63</v>
      </c>
      <c r="G5" s="27">
        <f t="shared" si="0"/>
        <v>33587.23</v>
      </c>
    </row>
    <row r="6" customFormat="1" ht="54" spans="1:7">
      <c r="A6" s="25">
        <v>3</v>
      </c>
      <c r="B6" s="26" t="str">
        <f>'筛选分析-数量 (求和)'!A4</f>
        <v>1cm 乳化沥青下封层</v>
      </c>
      <c r="C6" s="26" t="s">
        <v>11</v>
      </c>
      <c r="D6" s="25" t="str">
        <f>'筛选分析-数量 (求和)'!C4</f>
        <v>m2</v>
      </c>
      <c r="E6" s="27">
        <v>13064.97</v>
      </c>
      <c r="F6" s="27">
        <v>0.52</v>
      </c>
      <c r="G6" s="27">
        <f t="shared" si="0"/>
        <v>6793.78</v>
      </c>
    </row>
    <row r="7" customFormat="1" ht="27" spans="1:7">
      <c r="A7" s="25">
        <v>4</v>
      </c>
      <c r="B7" s="26" t="str">
        <f>'筛选分析-数量 (求和)'!A5</f>
        <v>20cm 4%水泥稳定碎石</v>
      </c>
      <c r="C7" s="26" t="s">
        <v>12</v>
      </c>
      <c r="D7" s="25" t="str">
        <f>'筛选分析-数量 (求和)'!C5</f>
        <v>m2</v>
      </c>
      <c r="E7" s="27">
        <v>13064.97</v>
      </c>
      <c r="F7" s="27">
        <v>7.21</v>
      </c>
      <c r="G7" s="27">
        <f t="shared" si="0"/>
        <v>94198.43</v>
      </c>
    </row>
    <row r="8" customFormat="1" ht="27" spans="1:7">
      <c r="A8" s="25">
        <v>5</v>
      </c>
      <c r="B8" s="26" t="str">
        <f>'筛选分析-数量 (求和)'!A6</f>
        <v>20cm 5%水泥稳定碎石</v>
      </c>
      <c r="C8" s="26" t="s">
        <v>13</v>
      </c>
      <c r="D8" s="25" t="str">
        <f>'筛选分析-数量 (求和)'!C6</f>
        <v>m2</v>
      </c>
      <c r="E8" s="27">
        <v>13064.97</v>
      </c>
      <c r="F8" s="27">
        <v>7.21</v>
      </c>
      <c r="G8" s="27">
        <f t="shared" si="0"/>
        <v>94198.43</v>
      </c>
    </row>
    <row r="9" customFormat="1" ht="27" spans="1:7">
      <c r="A9" s="25">
        <v>6</v>
      </c>
      <c r="B9" s="26" t="str">
        <f>'筛选分析-数量 (求和)'!A7</f>
        <v>20cm 级配碎石</v>
      </c>
      <c r="C9" s="26" t="s">
        <v>14</v>
      </c>
      <c r="D9" s="25" t="str">
        <f>'筛选分析-数量 (求和)'!C7</f>
        <v>m2</v>
      </c>
      <c r="E9" s="27">
        <v>23429.64</v>
      </c>
      <c r="F9" s="27">
        <v>5.71</v>
      </c>
      <c r="G9" s="27">
        <f t="shared" si="0"/>
        <v>133783.24</v>
      </c>
    </row>
    <row r="10" customFormat="1" ht="27" spans="1:7">
      <c r="A10" s="25">
        <v>7</v>
      </c>
      <c r="B10" s="26" t="str">
        <f>'筛选分析-数量 (求和)'!A8</f>
        <v>22cm C40水泥砼面层</v>
      </c>
      <c r="C10" s="26" t="s">
        <v>15</v>
      </c>
      <c r="D10" s="25" t="str">
        <f>'筛选分析-数量 (求和)'!C8</f>
        <v>m2</v>
      </c>
      <c r="E10" s="27">
        <v>10364.67</v>
      </c>
      <c r="F10" s="27">
        <v>13.91</v>
      </c>
      <c r="G10" s="27">
        <f t="shared" si="0"/>
        <v>144172.56</v>
      </c>
    </row>
    <row r="11" customFormat="1" spans="1:7">
      <c r="A11" s="25">
        <v>8</v>
      </c>
      <c r="B11" s="26" t="str">
        <f>'筛选分析-数量 (求和)'!A9</f>
        <v>2cm水泥防水砂浆</v>
      </c>
      <c r="C11" s="26" t="s">
        <v>16</v>
      </c>
      <c r="D11" s="25" t="str">
        <f>'筛选分析-数量 (求和)'!C9</f>
        <v>m2</v>
      </c>
      <c r="E11" s="27">
        <v>1800</v>
      </c>
      <c r="F11" s="27">
        <v>13.39</v>
      </c>
      <c r="G11" s="27">
        <f t="shared" si="0"/>
        <v>24102</v>
      </c>
    </row>
    <row r="12" customFormat="1" ht="54" spans="1:7">
      <c r="A12" s="25">
        <v>9</v>
      </c>
      <c r="B12" s="26" t="str">
        <f>'筛选分析-数量 (求和)'!A10</f>
        <v>5cm 细粒式改性沥青砼(AC-13C)</v>
      </c>
      <c r="C12" s="26" t="s">
        <v>17</v>
      </c>
      <c r="D12" s="25" t="str">
        <f>'筛选分析-数量 (求和)'!C10</f>
        <v>m2</v>
      </c>
      <c r="E12" s="27">
        <v>13064.97</v>
      </c>
      <c r="F12" s="27">
        <v>3.63</v>
      </c>
      <c r="G12" s="27">
        <f t="shared" si="0"/>
        <v>47425.84</v>
      </c>
    </row>
    <row r="13" customFormat="1" ht="81" spans="1:7">
      <c r="A13" s="25">
        <v>10</v>
      </c>
      <c r="B13" s="26" t="str">
        <f>'筛选分析-数量 (求和)'!A11</f>
        <v>5cm厚透水砖</v>
      </c>
      <c r="C13" s="26" t="s">
        <v>18</v>
      </c>
      <c r="D13" s="25" t="str">
        <f>'筛选分析-数量 (求和)'!C11</f>
        <v>m2</v>
      </c>
      <c r="E13" s="27">
        <v>3487.77</v>
      </c>
      <c r="F13" s="27">
        <v>24.21</v>
      </c>
      <c r="G13" s="27">
        <f t="shared" si="0"/>
        <v>84438.91</v>
      </c>
    </row>
    <row r="14" customFormat="1" ht="54" spans="1:7">
      <c r="A14" s="25">
        <v>11</v>
      </c>
      <c r="B14" s="26" t="str">
        <f>'筛选分析-数量 (求和)'!A12</f>
        <v>7cm 中粒式沥青混凝土（AC-20C）</v>
      </c>
      <c r="C14" s="26" t="s">
        <v>19</v>
      </c>
      <c r="D14" s="25" t="str">
        <f>'筛选分析-数量 (求和)'!C12</f>
        <v>m2</v>
      </c>
      <c r="E14" s="27">
        <v>13064.97</v>
      </c>
      <c r="F14" s="27">
        <v>4.35</v>
      </c>
      <c r="G14" s="27">
        <f t="shared" si="0"/>
        <v>56832.62</v>
      </c>
    </row>
    <row r="15" customFormat="1" ht="54" spans="1:7">
      <c r="A15" s="25">
        <v>12</v>
      </c>
      <c r="B15" s="26" t="str">
        <f>'筛选分析-数量 (求和)'!A13</f>
        <v>Ⅱ级混凝土管 d1500 雨水管</v>
      </c>
      <c r="C15" s="26" t="s">
        <v>20</v>
      </c>
      <c r="D15" s="25" t="str">
        <f>'筛选分析-数量 (求和)'!C13</f>
        <v>m</v>
      </c>
      <c r="E15" s="27">
        <v>328.4</v>
      </c>
      <c r="F15" s="27">
        <v>154.5</v>
      </c>
      <c r="G15" s="27">
        <f t="shared" si="0"/>
        <v>50737.8</v>
      </c>
    </row>
    <row r="16" customFormat="1" ht="81" spans="1:7">
      <c r="A16" s="25">
        <v>13</v>
      </c>
      <c r="B16" s="26" t="str">
        <f>'筛选分析-数量 (求和)'!A14</f>
        <v>Ⅱ级混凝土管 d1650  雨水管</v>
      </c>
      <c r="C16" s="26" t="s">
        <v>21</v>
      </c>
      <c r="D16" s="25" t="str">
        <f>'筛选分析-数量 (求和)'!C14</f>
        <v>m</v>
      </c>
      <c r="E16" s="27">
        <v>424.8</v>
      </c>
      <c r="F16" s="27">
        <v>154.5</v>
      </c>
      <c r="G16" s="27">
        <f t="shared" si="0"/>
        <v>65631.6</v>
      </c>
    </row>
    <row r="17" customFormat="1" ht="54" spans="1:7">
      <c r="A17" s="25">
        <v>14</v>
      </c>
      <c r="B17" s="26" t="str">
        <f>'筛选分析-数量 (求和)'!A15</f>
        <v>Ⅱ级混凝土管 d1800  雨水管</v>
      </c>
      <c r="C17" s="26" t="s">
        <v>22</v>
      </c>
      <c r="D17" s="25" t="str">
        <f>'筛选分析-数量 (求和)'!C15</f>
        <v>m</v>
      </c>
      <c r="E17" s="27">
        <v>422</v>
      </c>
      <c r="F17" s="27">
        <v>206</v>
      </c>
      <c r="G17" s="27">
        <f t="shared" si="0"/>
        <v>86932</v>
      </c>
    </row>
    <row r="18" customFormat="1" ht="54" spans="1:7">
      <c r="A18" s="25">
        <v>15</v>
      </c>
      <c r="B18" s="26" t="str">
        <f>'筛选分析-数量 (求和)'!A16</f>
        <v>Ⅱ级混凝土管 d1800  雨水管（远期预留）</v>
      </c>
      <c r="C18" s="26" t="s">
        <v>23</v>
      </c>
      <c r="D18" s="25" t="str">
        <f>'筛选分析-数量 (求和)'!C16</f>
        <v>m</v>
      </c>
      <c r="E18" s="27">
        <v>17.56</v>
      </c>
      <c r="F18" s="27">
        <v>206</v>
      </c>
      <c r="G18" s="27">
        <f t="shared" si="0"/>
        <v>3617.36</v>
      </c>
    </row>
    <row r="19" customFormat="1" ht="54" spans="1:7">
      <c r="A19" s="25">
        <v>16</v>
      </c>
      <c r="B19" s="26" t="str">
        <f>'筛选分析-数量 (求和)'!A17</f>
        <v>Ⅱ级混凝土管 d2000  雨水管</v>
      </c>
      <c r="C19" s="26" t="s">
        <v>24</v>
      </c>
      <c r="D19" s="25" t="str">
        <f>'筛选分析-数量 (求和)'!C17</f>
        <v>m</v>
      </c>
      <c r="E19" s="27">
        <v>277</v>
      </c>
      <c r="F19" s="27">
        <v>206</v>
      </c>
      <c r="G19" s="27">
        <f t="shared" si="0"/>
        <v>57062</v>
      </c>
    </row>
    <row r="20" customFormat="1" ht="81" spans="1:7">
      <c r="A20" s="25">
        <v>17</v>
      </c>
      <c r="B20" s="26" t="str">
        <f>'筛选分析-数量 (求和)'!A18</f>
        <v>Ⅱ级混凝土管 d300 雨水管（包管）</v>
      </c>
      <c r="C20" s="26" t="s">
        <v>25</v>
      </c>
      <c r="D20" s="25" t="str">
        <f>'筛选分析-数量 (求和)'!C18</f>
        <v>m</v>
      </c>
      <c r="E20" s="27">
        <v>2774.28</v>
      </c>
      <c r="F20" s="27">
        <v>66.95</v>
      </c>
      <c r="G20" s="27">
        <f t="shared" si="0"/>
        <v>185738.05</v>
      </c>
    </row>
    <row r="21" customFormat="1" ht="94.5" spans="1:7">
      <c r="A21" s="25">
        <v>18</v>
      </c>
      <c r="B21" s="26" t="str">
        <f>'筛选分析-数量 (求和)'!A19</f>
        <v>Ⅱ级混凝土管 d300（包管）</v>
      </c>
      <c r="C21" s="26" t="s">
        <v>26</v>
      </c>
      <c r="D21" s="25" t="str">
        <f>'筛选分析-数量 (求和)'!C19</f>
        <v>m</v>
      </c>
      <c r="E21" s="27">
        <v>1080.47</v>
      </c>
      <c r="F21" s="27">
        <v>66.95</v>
      </c>
      <c r="G21" s="27">
        <f t="shared" si="0"/>
        <v>72337.47</v>
      </c>
    </row>
    <row r="22" customFormat="1" ht="81" spans="1:7">
      <c r="A22" s="25">
        <v>19</v>
      </c>
      <c r="B22" s="26" t="str">
        <f>'筛选分析-数量 (求和)'!A20</f>
        <v>标线（热涂）1.8mm厚</v>
      </c>
      <c r="C22" s="26" t="s">
        <v>27</v>
      </c>
      <c r="D22" s="25" t="str">
        <f>'筛选分析-数量 (求和)'!C20</f>
        <v>m2</v>
      </c>
      <c r="E22" s="27">
        <v>904.7</v>
      </c>
      <c r="F22" s="27">
        <v>3.09</v>
      </c>
      <c r="G22" s="27">
        <f t="shared" si="0"/>
        <v>2795.52</v>
      </c>
    </row>
    <row r="23" customFormat="1" ht="27" spans="1:7">
      <c r="A23" s="25">
        <v>20</v>
      </c>
      <c r="B23" s="26" t="str">
        <f>'筛选分析-数量 (求和)'!A21</f>
        <v>玻纤格栅</v>
      </c>
      <c r="C23" s="26" t="s">
        <v>28</v>
      </c>
      <c r="D23" s="25" t="str">
        <f>'筛选分析-数量 (求和)'!C21</f>
        <v>m2</v>
      </c>
      <c r="E23" s="27">
        <v>13064.97</v>
      </c>
      <c r="F23" s="27">
        <v>2.06</v>
      </c>
      <c r="G23" s="27">
        <f t="shared" si="0"/>
        <v>26913.84</v>
      </c>
    </row>
    <row r="24" customFormat="1" spans="1:7">
      <c r="A24" s="25">
        <v>21</v>
      </c>
      <c r="B24" s="26" t="str">
        <f>'筛选分析-数量 (求和)'!A22</f>
        <v>仓面脚手架</v>
      </c>
      <c r="C24" s="26" t="s">
        <v>29</v>
      </c>
      <c r="D24" s="25" t="str">
        <f>'筛选分析-数量 (求和)'!C22</f>
        <v>m2</v>
      </c>
      <c r="E24" s="27">
        <v>606.6</v>
      </c>
      <c r="F24" s="27">
        <v>8.65</v>
      </c>
      <c r="G24" s="27">
        <f t="shared" si="0"/>
        <v>5247.09</v>
      </c>
    </row>
    <row r="25" customFormat="1" ht="54" spans="1:7">
      <c r="A25" s="25">
        <v>22</v>
      </c>
      <c r="B25" s="26" t="str">
        <f>'筛选分析-数量 (求和)'!A23</f>
        <v>槽钢引孔φ400</v>
      </c>
      <c r="C25" s="26" t="s">
        <v>30</v>
      </c>
      <c r="D25" s="25" t="str">
        <f>'筛选分析-数量 (求和)'!C23</f>
        <v>m</v>
      </c>
      <c r="E25" s="27">
        <v>60410.21</v>
      </c>
      <c r="F25" s="27">
        <v>10.3</v>
      </c>
      <c r="G25" s="27">
        <f t="shared" si="0"/>
        <v>622225.16</v>
      </c>
    </row>
    <row r="26" customFormat="1" ht="54" spans="1:7">
      <c r="A26" s="25">
        <v>23</v>
      </c>
      <c r="B26" s="26" t="str">
        <f>'筛选分析-数量 (求和)'!A24</f>
        <v>槽型钢板桩（含支撑）</v>
      </c>
      <c r="C26" s="26" t="s">
        <v>31</v>
      </c>
      <c r="D26" s="25" t="str">
        <f>'筛选分析-数量 (求和)'!C24</f>
        <v>t</v>
      </c>
      <c r="E26" s="27">
        <v>6334.868</v>
      </c>
      <c r="F26" s="27">
        <v>46.35</v>
      </c>
      <c r="G26" s="27">
        <f t="shared" si="0"/>
        <v>293621.13</v>
      </c>
    </row>
    <row r="27" customFormat="1" spans="1:7">
      <c r="A27" s="25">
        <v>24</v>
      </c>
      <c r="B27" s="26" t="str">
        <f>'筛选分析-数量 (求和)'!A35</f>
        <v>成品硅砂雨水入渗井</v>
      </c>
      <c r="C27" s="26" t="s">
        <v>32</v>
      </c>
      <c r="D27" s="25" t="str">
        <f>'筛选分析-数量 (求和)'!C35</f>
        <v>座</v>
      </c>
      <c r="E27" s="27">
        <v>2</v>
      </c>
      <c r="F27" s="27">
        <v>51.5</v>
      </c>
      <c r="G27" s="27">
        <f t="shared" ref="G27:G57" si="1">ROUND(E27*F27,2)</f>
        <v>103</v>
      </c>
    </row>
    <row r="28" customFormat="1" ht="54" spans="1:7">
      <c r="A28" s="25">
        <v>25</v>
      </c>
      <c r="B28" s="26" t="str">
        <f>'筛选分析-数量 (求和)'!A36</f>
        <v>挡土板 密撑</v>
      </c>
      <c r="C28" s="26" t="s">
        <v>33</v>
      </c>
      <c r="D28" s="25" t="str">
        <f>'筛选分析-数量 (求和)'!C36</f>
        <v>m2</v>
      </c>
      <c r="E28" s="27">
        <v>31576.93</v>
      </c>
      <c r="F28" s="27">
        <v>4.12</v>
      </c>
      <c r="G28" s="27">
        <f t="shared" si="1"/>
        <v>130096.95</v>
      </c>
    </row>
    <row r="29" customFormat="1" ht="54" spans="1:7">
      <c r="A29" s="25">
        <v>26</v>
      </c>
      <c r="B29" s="26" t="str">
        <f>'筛选分析-数量 (求和)'!A37</f>
        <v>堤岸破除修复 HXL 4.4X5</v>
      </c>
      <c r="C29" s="26" t="s">
        <v>34</v>
      </c>
      <c r="D29" s="25" t="str">
        <f>'筛选分析-数量 (求和)'!C37</f>
        <v>m</v>
      </c>
      <c r="E29" s="27">
        <v>5</v>
      </c>
      <c r="F29" s="27">
        <v>515</v>
      </c>
      <c r="G29" s="27">
        <f t="shared" si="1"/>
        <v>2575</v>
      </c>
    </row>
    <row r="30" customFormat="1" ht="54" spans="1:7">
      <c r="A30" s="25">
        <v>27</v>
      </c>
      <c r="B30" s="26" t="str">
        <f>'筛选分析-数量 (求和)'!A38</f>
        <v>堤岸破除修复 HXL 6.5X5</v>
      </c>
      <c r="C30" s="26" t="s">
        <v>35</v>
      </c>
      <c r="D30" s="25" t="str">
        <f>'筛选分析-数量 (求和)'!C38</f>
        <v>m</v>
      </c>
      <c r="E30" s="27">
        <v>10</v>
      </c>
      <c r="F30" s="27">
        <v>515</v>
      </c>
      <c r="G30" s="27">
        <f t="shared" si="1"/>
        <v>5150</v>
      </c>
    </row>
    <row r="31" customFormat="1" spans="1:7">
      <c r="A31" s="25">
        <v>28</v>
      </c>
      <c r="B31" s="26" t="str">
        <f>'筛选分析-数量 (求和)'!A39</f>
        <v>垫层模板</v>
      </c>
      <c r="C31" s="26" t="s">
        <v>36</v>
      </c>
      <c r="D31" s="25" t="str">
        <f>'筛选分析-数量 (求和)'!C39</f>
        <v>m2</v>
      </c>
      <c r="E31" s="27">
        <v>1123.24</v>
      </c>
      <c r="F31" s="27">
        <v>18.54</v>
      </c>
      <c r="G31" s="27">
        <f t="shared" si="1"/>
        <v>20824.87</v>
      </c>
    </row>
    <row r="32" customFormat="1" ht="27" spans="1:7">
      <c r="A32" s="25">
        <v>29</v>
      </c>
      <c r="B32" s="26" t="str">
        <f>'筛选分析-数量 (求和)'!A40</f>
        <v>反光标志牌100cm×120cm</v>
      </c>
      <c r="C32" s="26" t="s">
        <v>37</v>
      </c>
      <c r="D32" s="25" t="str">
        <f>'筛选分析-数量 (求和)'!C40</f>
        <v>套</v>
      </c>
      <c r="E32" s="27">
        <v>23</v>
      </c>
      <c r="F32" s="27">
        <v>103</v>
      </c>
      <c r="G32" s="27">
        <f t="shared" si="1"/>
        <v>2369</v>
      </c>
    </row>
    <row r="33" customFormat="1" ht="27" spans="1:7">
      <c r="A33" s="25">
        <v>30</v>
      </c>
      <c r="B33" s="26" t="str">
        <f>'筛选分析-数量 (求和)'!A41</f>
        <v>反光标志牌80cm×60cm</v>
      </c>
      <c r="C33" s="26" t="s">
        <v>38</v>
      </c>
      <c r="D33" s="25" t="str">
        <f>'筛选分析-数量 (求和)'!C41</f>
        <v>套</v>
      </c>
      <c r="E33" s="27">
        <v>52</v>
      </c>
      <c r="F33" s="27">
        <v>51.5</v>
      </c>
      <c r="G33" s="27">
        <f t="shared" si="1"/>
        <v>2678</v>
      </c>
    </row>
    <row r="34" customFormat="1" ht="27" spans="1:7">
      <c r="A34" s="25">
        <v>31</v>
      </c>
      <c r="B34" s="26" t="str">
        <f>'筛选分析-数量 (求和)'!A42</f>
        <v>反光标志牌D=80cm</v>
      </c>
      <c r="C34" s="26" t="s">
        <v>39</v>
      </c>
      <c r="D34" s="25" t="str">
        <f>'筛选分析-数量 (求和)'!C42</f>
        <v>套</v>
      </c>
      <c r="E34" s="27">
        <v>40</v>
      </c>
      <c r="F34" s="27">
        <v>51.5</v>
      </c>
      <c r="G34" s="27">
        <f t="shared" si="1"/>
        <v>2060</v>
      </c>
    </row>
    <row r="35" customFormat="1" spans="1:7">
      <c r="A35" s="25">
        <v>32</v>
      </c>
      <c r="B35" s="26" t="str">
        <f>'筛选分析-数量 (求和)'!A43</f>
        <v>方沟侧壁模板</v>
      </c>
      <c r="C35" s="26" t="s">
        <v>36</v>
      </c>
      <c r="D35" s="25" t="str">
        <f>'筛选分析-数量 (求和)'!C43</f>
        <v>m2</v>
      </c>
      <c r="E35" s="27">
        <v>10046.92</v>
      </c>
      <c r="F35" s="27">
        <v>18.54</v>
      </c>
      <c r="G35" s="27">
        <f t="shared" si="1"/>
        <v>186269.9</v>
      </c>
    </row>
    <row r="36" customFormat="1" spans="1:7">
      <c r="A36" s="25">
        <v>33</v>
      </c>
      <c r="B36" s="26" t="str">
        <f>'筛选分析-数量 (求和)'!A44</f>
        <v>方沟底板模板</v>
      </c>
      <c r="C36" s="26" t="s">
        <v>36</v>
      </c>
      <c r="D36" s="25" t="str">
        <f>'筛选分析-数量 (求和)'!C44</f>
        <v>m2</v>
      </c>
      <c r="E36" s="27">
        <v>1820.14</v>
      </c>
      <c r="F36" s="27">
        <v>18.54</v>
      </c>
      <c r="G36" s="27">
        <f t="shared" si="1"/>
        <v>33745.4</v>
      </c>
    </row>
    <row r="37" customFormat="1" ht="40.5" spans="1:7">
      <c r="A37" s="25">
        <v>34</v>
      </c>
      <c r="B37" s="26" t="str">
        <f>'筛选分析-数量 (求和)'!A45</f>
        <v>防撞沙桶</v>
      </c>
      <c r="C37" s="26" t="s">
        <v>40</v>
      </c>
      <c r="D37" s="25" t="str">
        <f>'筛选分析-数量 (求和)'!C45</f>
        <v>个</v>
      </c>
      <c r="E37" s="27">
        <v>128</v>
      </c>
      <c r="F37" s="27">
        <v>10.3</v>
      </c>
      <c r="G37" s="27">
        <f t="shared" si="1"/>
        <v>1318.4</v>
      </c>
    </row>
    <row r="38" customFormat="1" ht="54" spans="1:7">
      <c r="A38" s="25">
        <v>35</v>
      </c>
      <c r="B38" s="26" t="str">
        <f>'筛选分析-数量 (求和)'!A46</f>
        <v>钢带增强聚乙烯螺旋波纹管DN1000mm SN12.5 雨水管</v>
      </c>
      <c r="C38" s="26" t="s">
        <v>41</v>
      </c>
      <c r="D38" s="25" t="str">
        <f>'筛选分析-数量 (求和)'!C46</f>
        <v>m</v>
      </c>
      <c r="E38" s="27">
        <v>1069.5</v>
      </c>
      <c r="F38" s="27">
        <v>44.81</v>
      </c>
      <c r="G38" s="27">
        <f t="shared" si="1"/>
        <v>47924.3</v>
      </c>
    </row>
    <row r="39" customFormat="1" ht="67.5" spans="1:7">
      <c r="A39" s="25">
        <v>36</v>
      </c>
      <c r="B39" s="26" t="str">
        <f>'筛选分析-数量 (求和)'!A47</f>
        <v>钢带增强聚乙烯螺旋波纹管DN1000mm SN8.0</v>
      </c>
      <c r="C39" s="26" t="s">
        <v>42</v>
      </c>
      <c r="D39" s="25" t="str">
        <f>'筛选分析-数量 (求和)'!C47</f>
        <v>m</v>
      </c>
      <c r="E39" s="27">
        <v>32.3</v>
      </c>
      <c r="F39" s="27">
        <v>44.81</v>
      </c>
      <c r="G39" s="27">
        <f t="shared" si="1"/>
        <v>1447.36</v>
      </c>
    </row>
    <row r="40" customFormat="1" ht="54" spans="1:7">
      <c r="A40" s="25">
        <v>37</v>
      </c>
      <c r="B40" s="26" t="str">
        <f>'筛选分析-数量 (求和)'!A48</f>
        <v>钢带增强聚乙烯螺旋波纹管DN1200mm SN12.5 雨水管</v>
      </c>
      <c r="C40" s="26" t="s">
        <v>43</v>
      </c>
      <c r="D40" s="25" t="str">
        <f>'筛选分析-数量 (求和)'!C48</f>
        <v>m</v>
      </c>
      <c r="E40" s="27">
        <v>225.5</v>
      </c>
      <c r="F40" s="27">
        <v>44.81</v>
      </c>
      <c r="G40" s="27">
        <f t="shared" si="1"/>
        <v>10104.66</v>
      </c>
    </row>
    <row r="41" customFormat="1" ht="54" spans="1:7">
      <c r="A41" s="25">
        <v>38</v>
      </c>
      <c r="B41" s="26" t="str">
        <f>'筛选分析-数量 (求和)'!A49</f>
        <v>钢带增强聚乙烯螺旋波纹管DN300mm SN8.0</v>
      </c>
      <c r="C41" s="26" t="s">
        <v>44</v>
      </c>
      <c r="D41" s="25" t="str">
        <f>'筛选分析-数量 (求和)'!C49</f>
        <v>m</v>
      </c>
      <c r="E41" s="27">
        <v>679</v>
      </c>
      <c r="F41" s="27">
        <v>44.81</v>
      </c>
      <c r="G41" s="27">
        <f t="shared" si="1"/>
        <v>30425.99</v>
      </c>
    </row>
    <row r="42" customFormat="1" ht="54" spans="1:7">
      <c r="A42" s="25">
        <v>39</v>
      </c>
      <c r="B42" s="26" t="str">
        <f>'筛选分析-数量 (求和)'!A50</f>
        <v>钢带增强聚乙烯螺旋波纹管DN300mm SN8.0 （污水管）</v>
      </c>
      <c r="C42" s="26" t="s">
        <v>44</v>
      </c>
      <c r="D42" s="25" t="str">
        <f>'筛选分析-数量 (求和)'!C50</f>
        <v>m</v>
      </c>
      <c r="E42" s="27">
        <v>66.1</v>
      </c>
      <c r="F42" s="27">
        <v>44.81</v>
      </c>
      <c r="G42" s="27">
        <f t="shared" si="1"/>
        <v>2961.94</v>
      </c>
    </row>
    <row r="43" customFormat="1" ht="54" spans="1:7">
      <c r="A43" s="25">
        <v>40</v>
      </c>
      <c r="B43" s="26" t="str">
        <f>'筛选分析-数量 (求和)'!A51</f>
        <v>钢带增强聚乙烯螺旋波纹管DN400mm SN12.5 污水管</v>
      </c>
      <c r="C43" s="26" t="s">
        <v>45</v>
      </c>
      <c r="D43" s="25" t="str">
        <f>'筛选分析-数量 (求和)'!C51</f>
        <v>m</v>
      </c>
      <c r="E43" s="27">
        <v>297.5</v>
      </c>
      <c r="F43" s="27">
        <v>44.81</v>
      </c>
      <c r="G43" s="27">
        <f t="shared" si="1"/>
        <v>13330.98</v>
      </c>
    </row>
    <row r="44" customFormat="1" ht="54" spans="1:7">
      <c r="A44" s="25">
        <v>41</v>
      </c>
      <c r="B44" s="26" t="str">
        <f>'筛选分析-数量 (求和)'!A52</f>
        <v>钢带增强聚乙烯螺旋波纹管DN400mm SN12.5 雨水管</v>
      </c>
      <c r="C44" s="26" t="s">
        <v>45</v>
      </c>
      <c r="D44" s="25" t="str">
        <f>'筛选分析-数量 (求和)'!C52</f>
        <v>m</v>
      </c>
      <c r="E44" s="27">
        <v>883.3</v>
      </c>
      <c r="F44" s="27">
        <v>44.81</v>
      </c>
      <c r="G44" s="27">
        <f t="shared" si="1"/>
        <v>39580.67</v>
      </c>
    </row>
    <row r="45" customFormat="1" ht="54" spans="1:7">
      <c r="A45" s="25">
        <v>42</v>
      </c>
      <c r="B45" s="26" t="str">
        <f>'筛选分析-数量 (求和)'!A53</f>
        <v>钢带增强聚乙烯螺旋波纹管DN400mm SN8.0</v>
      </c>
      <c r="C45" s="26" t="s">
        <v>46</v>
      </c>
      <c r="D45" s="25" t="str">
        <f>'筛选分析-数量 (求和)'!C53</f>
        <v>m</v>
      </c>
      <c r="E45" s="27">
        <v>5263.5</v>
      </c>
      <c r="F45" s="27">
        <v>44.81</v>
      </c>
      <c r="G45" s="27">
        <f t="shared" si="1"/>
        <v>235857.44</v>
      </c>
    </row>
    <row r="46" customFormat="1" ht="54" spans="1:7">
      <c r="A46" s="25">
        <v>43</v>
      </c>
      <c r="B46" s="26" t="str">
        <f>'筛选分析-数量 (求和)'!A54</f>
        <v>钢带增强聚乙烯螺旋波纹管DN500mm SN12.5 雨水管</v>
      </c>
      <c r="C46" s="26" t="s">
        <v>47</v>
      </c>
      <c r="D46" s="25" t="str">
        <f>'筛选分析-数量 (求和)'!C54</f>
        <v>m</v>
      </c>
      <c r="E46" s="27">
        <v>483.6</v>
      </c>
      <c r="F46" s="27">
        <v>44.81</v>
      </c>
      <c r="G46" s="27">
        <f t="shared" si="1"/>
        <v>21670.12</v>
      </c>
    </row>
    <row r="47" customFormat="1" ht="54" spans="1:7">
      <c r="A47" s="25">
        <v>44</v>
      </c>
      <c r="B47" s="26" t="str">
        <f>'筛选分析-数量 (求和)'!A55</f>
        <v>钢带增强聚乙烯螺旋波纹管DN500mm SN8.0</v>
      </c>
      <c r="C47" s="26" t="s">
        <v>48</v>
      </c>
      <c r="D47" s="25" t="str">
        <f>'筛选分析-数量 (求和)'!C55</f>
        <v>m</v>
      </c>
      <c r="E47" s="27">
        <v>949.36</v>
      </c>
      <c r="F47" s="27">
        <v>44.81</v>
      </c>
      <c r="G47" s="27">
        <f t="shared" si="1"/>
        <v>42540.82</v>
      </c>
    </row>
    <row r="48" customFormat="1" ht="54" spans="1:7">
      <c r="A48" s="25">
        <v>45</v>
      </c>
      <c r="B48" s="26" t="str">
        <f>'筛选分析-数量 (求和)'!A56</f>
        <v>钢带增强聚乙烯螺旋波纹管DN600mm SN12.5 雨水管</v>
      </c>
      <c r="C48" s="26" t="s">
        <v>49</v>
      </c>
      <c r="D48" s="25" t="str">
        <f>'筛选分析-数量 (求和)'!C56</f>
        <v>m</v>
      </c>
      <c r="E48" s="27">
        <v>532.94</v>
      </c>
      <c r="F48" s="27">
        <v>44.81</v>
      </c>
      <c r="G48" s="27">
        <f t="shared" si="1"/>
        <v>23881.04</v>
      </c>
    </row>
    <row r="49" customFormat="1" ht="54" spans="1:7">
      <c r="A49" s="25">
        <v>46</v>
      </c>
      <c r="B49" s="26" t="str">
        <f>'筛选分析-数量 (求和)'!A57</f>
        <v>钢带增强聚乙烯螺旋波纹管DN600mm SN12.5 雨水管孔网</v>
      </c>
      <c r="C49" s="26" t="s">
        <v>49</v>
      </c>
      <c r="D49" s="25" t="str">
        <f>'筛选分析-数量 (求和)'!C57</f>
        <v>m</v>
      </c>
      <c r="E49" s="27">
        <v>100</v>
      </c>
      <c r="F49" s="27">
        <v>44.81</v>
      </c>
      <c r="G49" s="27">
        <f t="shared" si="1"/>
        <v>4481</v>
      </c>
    </row>
    <row r="50" customFormat="1" ht="54" spans="1:7">
      <c r="A50" s="25">
        <v>47</v>
      </c>
      <c r="B50" s="26" t="str">
        <f>'筛选分析-数量 (求和)'!A58</f>
        <v>钢带增强聚乙烯螺旋波纹管DN600mm SN8.0</v>
      </c>
      <c r="C50" s="26" t="s">
        <v>50</v>
      </c>
      <c r="D50" s="25" t="str">
        <f>'筛选分析-数量 (求和)'!C58</f>
        <v>m</v>
      </c>
      <c r="E50" s="27">
        <v>625</v>
      </c>
      <c r="F50" s="27">
        <v>44.81</v>
      </c>
      <c r="G50" s="27">
        <f t="shared" si="1"/>
        <v>28006.25</v>
      </c>
    </row>
    <row r="51" customFormat="1" ht="54" spans="1:7">
      <c r="A51" s="25">
        <v>48</v>
      </c>
      <c r="B51" s="26" t="str">
        <f>'筛选分析-数量 (求和)'!A59</f>
        <v>钢带增强聚乙烯螺旋波纹管DN800mm SN12.5</v>
      </c>
      <c r="C51" s="26" t="s">
        <v>51</v>
      </c>
      <c r="D51" s="25" t="str">
        <f>'筛选分析-数量 (求和)'!C59</f>
        <v>m</v>
      </c>
      <c r="E51" s="27">
        <v>46.8</v>
      </c>
      <c r="F51" s="27">
        <v>44.81</v>
      </c>
      <c r="G51" s="27">
        <f t="shared" si="1"/>
        <v>2097.11</v>
      </c>
    </row>
    <row r="52" customFormat="1" ht="54" spans="1:7">
      <c r="A52" s="25">
        <v>49</v>
      </c>
      <c r="B52" s="26" t="str">
        <f>'筛选分析-数量 (求和)'!A60</f>
        <v>钢带增强聚乙烯螺旋波纹管DN800mm SN12.5 污水管</v>
      </c>
      <c r="C52" s="26" t="s">
        <v>52</v>
      </c>
      <c r="D52" s="25" t="str">
        <f>'筛选分析-数量 (求和)'!C60</f>
        <v>m</v>
      </c>
      <c r="E52" s="27">
        <v>215</v>
      </c>
      <c r="F52" s="27">
        <v>44.81</v>
      </c>
      <c r="G52" s="27">
        <f t="shared" si="1"/>
        <v>9634.15</v>
      </c>
    </row>
    <row r="53" customFormat="1" ht="54" spans="1:7">
      <c r="A53" s="25">
        <v>50</v>
      </c>
      <c r="B53" s="26" t="str">
        <f>'筛选分析-数量 (求和)'!A61</f>
        <v>钢带增强聚乙烯螺旋波纹管DN800mm SN12.5 雨水管</v>
      </c>
      <c r="C53" s="26" t="s">
        <v>52</v>
      </c>
      <c r="D53" s="25" t="str">
        <f>'筛选分析-数量 (求和)'!C61</f>
        <v>m</v>
      </c>
      <c r="E53" s="27">
        <v>375.2</v>
      </c>
      <c r="F53" s="27">
        <v>44.81</v>
      </c>
      <c r="G53" s="27">
        <f t="shared" si="1"/>
        <v>16812.71</v>
      </c>
    </row>
    <row r="54" customFormat="1" ht="54" spans="1:7">
      <c r="A54" s="25">
        <v>51</v>
      </c>
      <c r="B54" s="26" t="str">
        <f>'筛选分析-数量 (求和)'!A62</f>
        <v>钢带增强聚乙烯螺旋波纹管DN800mm SN12.5 雨水管（远期预留）</v>
      </c>
      <c r="C54" s="26" t="s">
        <v>52</v>
      </c>
      <c r="D54" s="25" t="str">
        <f>'筛选分析-数量 (求和)'!C62</f>
        <v>m</v>
      </c>
      <c r="E54" s="27">
        <v>27.18</v>
      </c>
      <c r="F54" s="27">
        <v>44.81</v>
      </c>
      <c r="G54" s="27">
        <f t="shared" si="1"/>
        <v>1217.94</v>
      </c>
    </row>
    <row r="55" customFormat="1" ht="54" spans="1:7">
      <c r="A55" s="25">
        <v>52</v>
      </c>
      <c r="B55" s="26" t="str">
        <f>'筛选分析-数量 (求和)'!A63</f>
        <v>钢带增强聚乙烯螺旋波纹管DN800mm SN8.0</v>
      </c>
      <c r="C55" s="26" t="s">
        <v>53</v>
      </c>
      <c r="D55" s="25" t="str">
        <f>'筛选分析-数量 (求和)'!C63</f>
        <v>m</v>
      </c>
      <c r="E55" s="27">
        <v>205.2</v>
      </c>
      <c r="F55" s="27">
        <v>44.81</v>
      </c>
      <c r="G55" s="27">
        <f t="shared" si="1"/>
        <v>9195.01</v>
      </c>
    </row>
    <row r="56" customFormat="1" ht="54" spans="1:7">
      <c r="A56" s="25">
        <v>53</v>
      </c>
      <c r="B56" s="26" t="str">
        <f>'筛选分析-数量 (求和)'!A64</f>
        <v>钢筋混凝土 沉泥井 1700×1100（井高1.80+0.5m， 图集20s515-39)</v>
      </c>
      <c r="C56" s="26" t="s">
        <v>54</v>
      </c>
      <c r="D56" s="25" t="str">
        <f>'筛选分析-数量 (求和)'!C64</f>
        <v>座</v>
      </c>
      <c r="E56" s="27">
        <v>2</v>
      </c>
      <c r="F56" s="27">
        <v>1065.84</v>
      </c>
      <c r="G56" s="27">
        <f t="shared" si="1"/>
        <v>2131.68</v>
      </c>
    </row>
    <row r="57" customFormat="1" ht="54" spans="1:7">
      <c r="A57" s="25">
        <v>54</v>
      </c>
      <c r="B57" s="26" t="str">
        <f>'筛选分析-数量 (求和)'!A65</f>
        <v>钢筋混凝土 沉泥井 1700×1500（井高1.90+0.5m， 图集20s515-122)</v>
      </c>
      <c r="C57" s="26" t="s">
        <v>54</v>
      </c>
      <c r="D57" s="25" t="str">
        <f>'筛选分析-数量 (求和)'!C65</f>
        <v>座</v>
      </c>
      <c r="E57" s="27">
        <v>7</v>
      </c>
      <c r="F57" s="27">
        <v>1849.98</v>
      </c>
      <c r="G57" s="27">
        <f t="shared" si="1"/>
        <v>12949.86</v>
      </c>
    </row>
    <row r="58" customFormat="1" ht="54" spans="1:7">
      <c r="A58" s="25">
        <v>55</v>
      </c>
      <c r="B58" s="26" t="str">
        <f>'筛选分析-数量 (求和)'!A66</f>
        <v>钢筋混凝土 沉泥井 2100×1800（井高1.92+0.5m， 图集20s515-122)</v>
      </c>
      <c r="C58" s="26" t="s">
        <v>54</v>
      </c>
      <c r="D58" s="25" t="str">
        <f>'筛选分析-数量 (求和)'!C66</f>
        <v>座</v>
      </c>
      <c r="E58" s="27">
        <v>2</v>
      </c>
      <c r="F58" s="27">
        <v>2004.33</v>
      </c>
      <c r="G58" s="27">
        <f t="shared" ref="G58:G121" si="2">ROUND(E58*F58,2)</f>
        <v>4008.66</v>
      </c>
    </row>
    <row r="59" customFormat="1" ht="54" spans="1:7">
      <c r="A59" s="25">
        <v>56</v>
      </c>
      <c r="B59" s="26" t="str">
        <f>'筛选分析-数量 (求和)'!A67</f>
        <v>钢筋混凝土 沉泥井 2400×2000（井高1.94+0.5m， 图集20s515-122)</v>
      </c>
      <c r="C59" s="26" t="s">
        <v>54</v>
      </c>
      <c r="D59" s="25" t="str">
        <f>'筛选分析-数量 (求和)'!C67</f>
        <v>座</v>
      </c>
      <c r="E59" s="27">
        <v>1</v>
      </c>
      <c r="F59" s="27">
        <v>3837.42</v>
      </c>
      <c r="G59" s="27">
        <f t="shared" si="2"/>
        <v>3837.42</v>
      </c>
    </row>
    <row r="60" customFormat="1" ht="54" spans="1:7">
      <c r="A60" s="25">
        <v>57</v>
      </c>
      <c r="B60" s="26" t="str">
        <f>'筛选分析-数量 (求和)'!A68</f>
        <v>钢筋混凝土 沉泥井 2700×2300（井高2.17+0.5m， 图集20s515-122)</v>
      </c>
      <c r="C60" s="26" t="s">
        <v>54</v>
      </c>
      <c r="D60" s="25" t="str">
        <f>'筛选分析-数量 (求和)'!C68</f>
        <v>座</v>
      </c>
      <c r="E60" s="27">
        <v>3</v>
      </c>
      <c r="F60" s="27">
        <v>5029.28</v>
      </c>
      <c r="G60" s="27">
        <f t="shared" si="2"/>
        <v>15087.84</v>
      </c>
    </row>
    <row r="61" customFormat="1" ht="67.5" spans="1:7">
      <c r="A61" s="25">
        <v>58</v>
      </c>
      <c r="B61" s="26" t="str">
        <f>'筛选分析-数量 (求和)'!A69</f>
        <v>钢筋混凝土 沉泥井 3800×1600（井高5.56m， 图集20s515-263)单圆形竖槽式跌水井1m</v>
      </c>
      <c r="C61" s="26" t="s">
        <v>54</v>
      </c>
      <c r="D61" s="25" t="str">
        <f>'筛选分析-数量 (求和)'!C69</f>
        <v>座</v>
      </c>
      <c r="E61" s="27">
        <v>1</v>
      </c>
      <c r="F61" s="27">
        <v>4107.59</v>
      </c>
      <c r="G61" s="27">
        <f t="shared" si="2"/>
        <v>4107.59</v>
      </c>
    </row>
    <row r="62" customFormat="1" ht="54" spans="1:7">
      <c r="A62" s="25">
        <v>59</v>
      </c>
      <c r="B62" s="26" t="str">
        <f>'筛选分析-数量 (求和)'!A70</f>
        <v>钢筋混凝土 沉泥井 4000×3400（井高3.23m， 图集20s515-122)</v>
      </c>
      <c r="C62" s="26" t="s">
        <v>54</v>
      </c>
      <c r="D62" s="25" t="str">
        <f>'筛选分析-数量 (求和)'!C70</f>
        <v>座</v>
      </c>
      <c r="E62" s="27">
        <v>2</v>
      </c>
      <c r="F62" s="27">
        <v>8731.16</v>
      </c>
      <c r="G62" s="27">
        <f t="shared" si="2"/>
        <v>17462.32</v>
      </c>
    </row>
    <row r="63" customFormat="1" ht="54" spans="1:7">
      <c r="A63" s="25">
        <v>60</v>
      </c>
      <c r="B63" s="26" t="str">
        <f>'筛选分析-数量 (求和)'!A71</f>
        <v>钢筋混凝土 沉泥井 A=1400（井高1.9m， 图集20s515-188)90 °</v>
      </c>
      <c r="C63" s="26" t="s">
        <v>54</v>
      </c>
      <c r="D63" s="25" t="str">
        <f>'筛选分析-数量 (求和)'!C71</f>
        <v>座</v>
      </c>
      <c r="E63" s="27">
        <v>1</v>
      </c>
      <c r="F63" s="27">
        <v>1488.92</v>
      </c>
      <c r="G63" s="27">
        <f t="shared" si="2"/>
        <v>1488.92</v>
      </c>
    </row>
    <row r="64" customFormat="1" ht="54" spans="1:7">
      <c r="A64" s="25">
        <v>61</v>
      </c>
      <c r="B64" s="26" t="str">
        <f>'筛选分析-数量 (求和)'!A72</f>
        <v>钢筋混凝土 沉泥井 A=1700（井高1.92m， 图集20s515-188)90 °</v>
      </c>
      <c r="C64" s="26" t="s">
        <v>54</v>
      </c>
      <c r="D64" s="25" t="str">
        <f>'筛选分析-数量 (求和)'!C72</f>
        <v>座</v>
      </c>
      <c r="E64" s="27">
        <v>2</v>
      </c>
      <c r="F64" s="27">
        <v>1961.43</v>
      </c>
      <c r="G64" s="27">
        <f t="shared" si="2"/>
        <v>3922.86</v>
      </c>
    </row>
    <row r="65" customFormat="1" ht="54" spans="1:7">
      <c r="A65" s="25">
        <v>62</v>
      </c>
      <c r="B65" s="26" t="str">
        <f>'筛选分析-数量 (求和)'!A73</f>
        <v>钢筋混凝土 沉泥井 A=2200（井高1.9m， 图集20s515-188)90 °</v>
      </c>
      <c r="C65" s="26" t="s">
        <v>54</v>
      </c>
      <c r="D65" s="25" t="str">
        <f>'筛选分析-数量 (求和)'!C73</f>
        <v>座</v>
      </c>
      <c r="E65" s="27">
        <v>1</v>
      </c>
      <c r="F65" s="27">
        <v>3170.44</v>
      </c>
      <c r="G65" s="27">
        <f t="shared" si="2"/>
        <v>3170.44</v>
      </c>
    </row>
    <row r="66" customFormat="1" ht="54" spans="1:7">
      <c r="A66" s="25">
        <v>63</v>
      </c>
      <c r="B66" s="26" t="str">
        <f>'筛选分析-数量 (求和)'!A74</f>
        <v>钢筋混凝土 沉泥井 A=2400（井高1.9m， 图集20s515-188)90 °</v>
      </c>
      <c r="C66" s="26" t="s">
        <v>54</v>
      </c>
      <c r="D66" s="25" t="str">
        <f>'筛选分析-数量 (求和)'!C74</f>
        <v>座</v>
      </c>
      <c r="E66" s="27">
        <v>2</v>
      </c>
      <c r="F66" s="27">
        <v>3543.92</v>
      </c>
      <c r="G66" s="27">
        <f t="shared" si="2"/>
        <v>7087.84</v>
      </c>
    </row>
    <row r="67" customFormat="1" ht="54" spans="1:7">
      <c r="A67" s="25">
        <v>64</v>
      </c>
      <c r="B67" s="26" t="str">
        <f>'筛选分析-数量 (求和)'!A75</f>
        <v>钢筋混凝土 沉泥井 A=2600（井高1.9m， 图集20s515-188)90 °</v>
      </c>
      <c r="C67" s="26" t="s">
        <v>54</v>
      </c>
      <c r="D67" s="25" t="str">
        <f>'筛选分析-数量 (求和)'!C75</f>
        <v>座</v>
      </c>
      <c r="E67" s="27">
        <v>1</v>
      </c>
      <c r="F67" s="27">
        <v>4131.64</v>
      </c>
      <c r="G67" s="27">
        <f t="shared" si="2"/>
        <v>4131.64</v>
      </c>
    </row>
    <row r="68" customFormat="1" ht="54" spans="1:7">
      <c r="A68" s="25">
        <v>65</v>
      </c>
      <c r="B68" s="26" t="str">
        <f>'筛选分析-数量 (求和)'!A76</f>
        <v>钢筋混凝土 沉泥井 φ 1000（井高1.84m，DN400 图集20s515-29)</v>
      </c>
      <c r="C68" s="26" t="s">
        <v>54</v>
      </c>
      <c r="D68" s="25" t="str">
        <f>'筛选分析-数量 (求和)'!C76</f>
        <v>座</v>
      </c>
      <c r="E68" s="27">
        <v>2</v>
      </c>
      <c r="F68" s="27">
        <v>772.5</v>
      </c>
      <c r="G68" s="27">
        <f t="shared" si="2"/>
        <v>1545</v>
      </c>
    </row>
    <row r="69" customFormat="1" ht="54" spans="1:7">
      <c r="A69" s="25">
        <v>66</v>
      </c>
      <c r="B69" s="26" t="str">
        <f>'筛选分析-数量 (求和)'!A77</f>
        <v>钢筋混凝土 沉泥井 φ 1000（井高1.85m，DN500 图集20s515-29)</v>
      </c>
      <c r="C69" s="26" t="s">
        <v>54</v>
      </c>
      <c r="D69" s="25" t="str">
        <f>'筛选分析-数量 (求和)'!C77</f>
        <v>座</v>
      </c>
      <c r="E69" s="27">
        <v>2</v>
      </c>
      <c r="F69" s="27">
        <v>772.5</v>
      </c>
      <c r="G69" s="27">
        <f t="shared" si="2"/>
        <v>1545</v>
      </c>
    </row>
    <row r="70" customFormat="1" ht="54" spans="1:7">
      <c r="A70" s="25">
        <v>67</v>
      </c>
      <c r="B70" s="26" t="str">
        <f>'筛选分析-数量 (求和)'!A78</f>
        <v>钢筋混凝土 沉泥井 φ 1000（井高2.9m，DN500 图集20s515-313)</v>
      </c>
      <c r="C70" s="26" t="s">
        <v>54</v>
      </c>
      <c r="D70" s="25" t="str">
        <f>'筛选分析-数量 (求和)'!C78</f>
        <v>座</v>
      </c>
      <c r="E70" s="27">
        <v>11</v>
      </c>
      <c r="F70" s="27">
        <v>772.5</v>
      </c>
      <c r="G70" s="27">
        <f t="shared" si="2"/>
        <v>8497.5</v>
      </c>
    </row>
    <row r="71" customFormat="1" ht="54" spans="1:7">
      <c r="A71" s="25">
        <v>68</v>
      </c>
      <c r="B71" s="26" t="str">
        <f>'筛选分析-数量 (求和)'!A79</f>
        <v>钢筋混凝土 沉泥井 φ 1250（井高1.86m，DN600 图集20s515-29)</v>
      </c>
      <c r="C71" s="26" t="s">
        <v>54</v>
      </c>
      <c r="D71" s="25" t="str">
        <f>'筛选分析-数量 (求和)'!C79</f>
        <v>座</v>
      </c>
      <c r="E71" s="27">
        <v>2</v>
      </c>
      <c r="F71" s="27">
        <v>772.5</v>
      </c>
      <c r="G71" s="27">
        <f t="shared" si="2"/>
        <v>1545</v>
      </c>
    </row>
    <row r="72" customFormat="1" ht="54" spans="1:7">
      <c r="A72" s="25">
        <v>69</v>
      </c>
      <c r="B72" s="26" t="str">
        <f>'筛选分析-数量 (求和)'!A80</f>
        <v>钢筋混凝土 沉泥井 φ 1250（井高1.88m，DN800 图集20s515-29)</v>
      </c>
      <c r="C72" s="26" t="s">
        <v>54</v>
      </c>
      <c r="D72" s="25" t="str">
        <f>'筛选分析-数量 (求和)'!C80</f>
        <v>座</v>
      </c>
      <c r="E72" s="27">
        <v>1</v>
      </c>
      <c r="F72" s="27">
        <v>772.5</v>
      </c>
      <c r="G72" s="27">
        <f t="shared" si="2"/>
        <v>772.5</v>
      </c>
    </row>
    <row r="73" customFormat="1" ht="54" spans="1:7">
      <c r="A73" s="25">
        <v>70</v>
      </c>
      <c r="B73" s="26" t="str">
        <f>'筛选分析-数量 (求和)'!A81</f>
        <v>钢筋混凝土 沉泥井 φ 1500（井高3.4m，DN1000 图集20s515-313)</v>
      </c>
      <c r="C73" s="26" t="s">
        <v>54</v>
      </c>
      <c r="D73" s="25" t="str">
        <f>'筛选分析-数量 (求和)'!C81</f>
        <v>座</v>
      </c>
      <c r="E73" s="27">
        <v>1</v>
      </c>
      <c r="F73" s="27">
        <v>772.5</v>
      </c>
      <c r="G73" s="27">
        <f t="shared" si="2"/>
        <v>772.5</v>
      </c>
    </row>
    <row r="74" customFormat="1" ht="54" spans="1:7">
      <c r="A74" s="25">
        <v>71</v>
      </c>
      <c r="B74" s="26" t="str">
        <f>'筛选分析-数量 (求和)'!A82</f>
        <v>钢筋混凝土 沉泥井 φ 1800（井高1.91+0.5m，DN1000图集20s515-29)</v>
      </c>
      <c r="C74" s="26" t="s">
        <v>54</v>
      </c>
      <c r="D74" s="25" t="str">
        <f>'筛选分析-数量 (求和)'!C82</f>
        <v>座</v>
      </c>
      <c r="E74" s="27">
        <v>8</v>
      </c>
      <c r="F74" s="27">
        <v>772.5</v>
      </c>
      <c r="G74" s="27">
        <f t="shared" si="2"/>
        <v>6180</v>
      </c>
    </row>
    <row r="75" customFormat="1" ht="54" spans="1:7">
      <c r="A75" s="25">
        <v>72</v>
      </c>
      <c r="B75" s="26" t="str">
        <f>'筛选分析-数量 (求和)'!A83</f>
        <v>钢筋混凝土 沉泥井 φ 1800（井高1.9m，DN1000 图集20s515-29)</v>
      </c>
      <c r="C75" s="26" t="s">
        <v>54</v>
      </c>
      <c r="D75" s="25" t="str">
        <f>'筛选分析-数量 (求和)'!C83</f>
        <v>座</v>
      </c>
      <c r="E75" s="27">
        <v>1</v>
      </c>
      <c r="F75" s="27">
        <v>772.5</v>
      </c>
      <c r="G75" s="27">
        <f t="shared" si="2"/>
        <v>772.5</v>
      </c>
    </row>
    <row r="76" customFormat="1" ht="67.5" spans="1:7">
      <c r="A76" s="25">
        <v>73</v>
      </c>
      <c r="B76" s="26" t="str">
        <f>'筛选分析-数量 (求和)'!A84</f>
        <v>钢筋混凝土 沉泥井（1700+1200） × 1600（井高4.76m， 图集20s515-263)单圆形竖槽式跌水井1m</v>
      </c>
      <c r="C76" s="26" t="s">
        <v>54</v>
      </c>
      <c r="D76" s="25" t="str">
        <f>'筛选分析-数量 (求和)'!C84</f>
        <v>座</v>
      </c>
      <c r="E76" s="27">
        <v>1</v>
      </c>
      <c r="F76" s="27">
        <v>3053.23</v>
      </c>
      <c r="G76" s="27">
        <f t="shared" si="2"/>
        <v>3053.23</v>
      </c>
    </row>
    <row r="77" customFormat="1" ht="67.5" spans="1:7">
      <c r="A77" s="25">
        <v>74</v>
      </c>
      <c r="B77" s="26" t="str">
        <f>'筛选分析-数量 (求和)'!A85</f>
        <v>钢筋混凝土 沉泥井（2200+1200） × 1600（井高3.65m， 图集20s515-263)单圆形竖槽式跌水井1m</v>
      </c>
      <c r="C77" s="26" t="s">
        <v>54</v>
      </c>
      <c r="D77" s="25" t="str">
        <f>'筛选分析-数量 (求和)'!C85</f>
        <v>座</v>
      </c>
      <c r="E77" s="27">
        <v>1</v>
      </c>
      <c r="F77" s="27">
        <v>3227.45</v>
      </c>
      <c r="G77" s="27">
        <f t="shared" si="2"/>
        <v>3227.45</v>
      </c>
    </row>
    <row r="78" customFormat="1" ht="54" spans="1:7">
      <c r="A78" s="25">
        <v>75</v>
      </c>
      <c r="B78" s="26" t="str">
        <f>'筛选分析-数量 (求和)'!A86</f>
        <v>钢筋混凝土 沉泥井1200X1100（井高1.88+0.5m， 图集20s515-39)</v>
      </c>
      <c r="C78" s="26" t="s">
        <v>54</v>
      </c>
      <c r="D78" s="25" t="str">
        <f>'筛选分析-数量 (求和)'!C86</f>
        <v>座</v>
      </c>
      <c r="E78" s="27">
        <v>1</v>
      </c>
      <c r="F78" s="27">
        <v>1077.28</v>
      </c>
      <c r="G78" s="27">
        <f t="shared" si="2"/>
        <v>1077.28</v>
      </c>
    </row>
    <row r="79" customFormat="1" ht="54" spans="1:7">
      <c r="A79" s="25">
        <v>76</v>
      </c>
      <c r="B79" s="26" t="str">
        <f>'筛选分析-数量 (求和)'!A87</f>
        <v>钢筋混凝土 沉泥井1700X1100（井高1.92+0.5m， 图集20s515-39)</v>
      </c>
      <c r="C79" s="26" t="s">
        <v>54</v>
      </c>
      <c r="D79" s="25" t="str">
        <f>'筛选分析-数量 (求和)'!C87</f>
        <v>座</v>
      </c>
      <c r="E79" s="27">
        <v>1</v>
      </c>
      <c r="F79" s="27">
        <v>1115.39</v>
      </c>
      <c r="G79" s="27">
        <f t="shared" si="2"/>
        <v>1115.39</v>
      </c>
    </row>
    <row r="80" customFormat="1" ht="54" spans="1:7">
      <c r="A80" s="25">
        <v>77</v>
      </c>
      <c r="B80" s="26" t="str">
        <f>'筛选分析-数量 (求和)'!A88</f>
        <v>钢筋混凝土 沉泥井2200X1100（井高2.17+0.5m， 图集20s515-39)</v>
      </c>
      <c r="C80" s="26" t="s">
        <v>54</v>
      </c>
      <c r="D80" s="25" t="str">
        <f>'筛选分析-数量 (求和)'!C88</f>
        <v>座</v>
      </c>
      <c r="E80" s="27">
        <v>1</v>
      </c>
      <c r="F80" s="27">
        <v>1395.91</v>
      </c>
      <c r="G80" s="27">
        <f t="shared" si="2"/>
        <v>1395.91</v>
      </c>
    </row>
    <row r="81" customFormat="1" ht="54" spans="1:7">
      <c r="A81" s="25">
        <v>78</v>
      </c>
      <c r="B81" s="26" t="str">
        <f>'筛选分析-数量 (求和)'!A89</f>
        <v>钢筋混凝土 沉泥井2400X1100（井高2.41+0.5m， 图集20s515-39)</v>
      </c>
      <c r="C81" s="26" t="s">
        <v>54</v>
      </c>
      <c r="D81" s="25" t="str">
        <f>'筛选分析-数量 (求和)'!C89</f>
        <v>座</v>
      </c>
      <c r="E81" s="27">
        <v>10</v>
      </c>
      <c r="F81" s="27">
        <v>1554.06</v>
      </c>
      <c r="G81" s="27">
        <f t="shared" si="2"/>
        <v>15540.6</v>
      </c>
    </row>
    <row r="82" customFormat="1" ht="54" spans="1:7">
      <c r="A82" s="25">
        <v>79</v>
      </c>
      <c r="B82" s="26" t="str">
        <f>'筛选分析-数量 (求和)'!A90</f>
        <v>钢筋混凝土 单箅偏沟式雨水口（图集16S518-39）400X700</v>
      </c>
      <c r="C82" s="26" t="s">
        <v>54</v>
      </c>
      <c r="D82" s="25" t="str">
        <f>'筛选分析-数量 (求和)'!C90</f>
        <v>座</v>
      </c>
      <c r="E82" s="27">
        <v>192</v>
      </c>
      <c r="F82" s="27">
        <v>82.4</v>
      </c>
      <c r="G82" s="27">
        <f t="shared" si="2"/>
        <v>15820.8</v>
      </c>
    </row>
    <row r="83" customFormat="1" ht="54" spans="1:7">
      <c r="A83" s="25">
        <v>80</v>
      </c>
      <c r="B83" s="26" t="str">
        <f>'筛选分析-数量 (求和)'!A91</f>
        <v>钢筋混凝土 单箅偏沟式雨水口（图集16S518-43）400X700</v>
      </c>
      <c r="C83" s="26" t="s">
        <v>54</v>
      </c>
      <c r="D83" s="25" t="str">
        <f>'筛选分析-数量 (求和)'!C91</f>
        <v>座</v>
      </c>
      <c r="E83" s="27">
        <v>225</v>
      </c>
      <c r="F83" s="27">
        <v>82.4</v>
      </c>
      <c r="G83" s="27">
        <f t="shared" si="2"/>
        <v>18540</v>
      </c>
    </row>
    <row r="84" customFormat="1" ht="54" spans="1:7">
      <c r="A84" s="25">
        <v>81</v>
      </c>
      <c r="B84" s="26" t="str">
        <f>'筛选分析-数量 (求和)'!A92</f>
        <v>钢筋混凝土 跌水井 φ 1250（井高2.75m， 图集20s515-250)</v>
      </c>
      <c r="C84" s="26" t="s">
        <v>54</v>
      </c>
      <c r="D84" s="25" t="str">
        <f>'筛选分析-数量 (求和)'!C92</f>
        <v>座</v>
      </c>
      <c r="E84" s="27">
        <v>1</v>
      </c>
      <c r="F84" s="27">
        <v>772.5</v>
      </c>
      <c r="G84" s="27">
        <f t="shared" si="2"/>
        <v>772.5</v>
      </c>
    </row>
    <row r="85" customFormat="1" ht="54" spans="1:7">
      <c r="A85" s="25">
        <v>82</v>
      </c>
      <c r="B85" s="26" t="str">
        <f>'筛选分析-数量 (求和)'!A93</f>
        <v>钢筋混凝土 跌水井2100X1000（井高2.35m， 图集20s515-259)</v>
      </c>
      <c r="C85" s="26" t="s">
        <v>54</v>
      </c>
      <c r="D85" s="25" t="str">
        <f>'筛选分析-数量 (求和)'!C93</f>
        <v>座</v>
      </c>
      <c r="E85" s="27">
        <v>1</v>
      </c>
      <c r="F85" s="27">
        <v>1610.92</v>
      </c>
      <c r="G85" s="27">
        <f t="shared" si="2"/>
        <v>1610.92</v>
      </c>
    </row>
    <row r="86" customFormat="1" ht="54" spans="1:7">
      <c r="A86" s="25">
        <v>83</v>
      </c>
      <c r="B86" s="26" t="str">
        <f>'筛选分析-数量 (求和)'!A94</f>
        <v>钢筋混凝土 跌水井2100X1000（井高2.35m， 图集20s515-261)</v>
      </c>
      <c r="C86" s="26" t="s">
        <v>54</v>
      </c>
      <c r="D86" s="25" t="str">
        <f>'筛选分析-数量 (求和)'!C94</f>
        <v>座</v>
      </c>
      <c r="E86" s="27">
        <v>1</v>
      </c>
      <c r="F86" s="27">
        <v>1598.56</v>
      </c>
      <c r="G86" s="27">
        <f t="shared" si="2"/>
        <v>1598.56</v>
      </c>
    </row>
    <row r="87" customFormat="1" ht="54" spans="1:7">
      <c r="A87" s="25">
        <v>84</v>
      </c>
      <c r="B87" s="26" t="str">
        <f>'筛选分析-数量 (求和)'!A95</f>
        <v>钢筋混凝土 跌水井2100X1000（井高2.45m，DN400 图集20s515-259)</v>
      </c>
      <c r="C87" s="26" t="s">
        <v>54</v>
      </c>
      <c r="D87" s="25" t="str">
        <f>'筛选分析-数量 (求和)'!C95</f>
        <v>座</v>
      </c>
      <c r="E87" s="27">
        <v>2</v>
      </c>
      <c r="F87" s="27">
        <v>1629.98</v>
      </c>
      <c r="G87" s="27">
        <f t="shared" si="2"/>
        <v>3259.96</v>
      </c>
    </row>
    <row r="88" customFormat="1" ht="54" spans="1:7">
      <c r="A88" s="25">
        <v>85</v>
      </c>
      <c r="B88" s="26" t="str">
        <f>'筛选分析-数量 (求和)'!A96</f>
        <v>钢筋混凝土 跌水井2200X1100（井高2.35m， 图集20s515-259)</v>
      </c>
      <c r="C88" s="26" t="s">
        <v>54</v>
      </c>
      <c r="D88" s="25" t="str">
        <f>'筛选分析-数量 (求和)'!C96</f>
        <v>座</v>
      </c>
      <c r="E88" s="27">
        <v>1</v>
      </c>
      <c r="F88" s="27">
        <v>1633.79</v>
      </c>
      <c r="G88" s="27">
        <f t="shared" si="2"/>
        <v>1633.79</v>
      </c>
    </row>
    <row r="89" customFormat="1" ht="54" spans="1:7">
      <c r="A89" s="25">
        <v>86</v>
      </c>
      <c r="B89" s="26" t="str">
        <f>'筛选分析-数量 (求和)'!A97</f>
        <v>钢筋混凝土 跌水井2400X1600（井高2.85m，DN800， 图集20s515-263)</v>
      </c>
      <c r="C89" s="26" t="s">
        <v>54</v>
      </c>
      <c r="D89" s="25" t="str">
        <f>'筛选分析-数量 (求和)'!C97</f>
        <v>座</v>
      </c>
      <c r="E89" s="27">
        <v>2</v>
      </c>
      <c r="F89" s="27">
        <v>1961.27</v>
      </c>
      <c r="G89" s="27">
        <f t="shared" si="2"/>
        <v>3922.54</v>
      </c>
    </row>
    <row r="90" customFormat="1" ht="54" spans="1:7">
      <c r="A90" s="25">
        <v>87</v>
      </c>
      <c r="B90" s="26" t="str">
        <f>'筛选分析-数量 (求和)'!A98</f>
        <v>钢筋混凝土 跌水井3600X1600（井高2.35m， 图集20s515-272)</v>
      </c>
      <c r="C90" s="26" t="s">
        <v>54</v>
      </c>
      <c r="D90" s="25" t="str">
        <f>'筛选分析-数量 (求和)'!C98</f>
        <v>座</v>
      </c>
      <c r="E90" s="27">
        <v>1</v>
      </c>
      <c r="F90" s="27">
        <v>2742.32</v>
      </c>
      <c r="G90" s="27">
        <f t="shared" si="2"/>
        <v>2742.32</v>
      </c>
    </row>
    <row r="91" customFormat="1" ht="54" spans="1:7">
      <c r="A91" s="25">
        <v>88</v>
      </c>
      <c r="B91" s="26" t="str">
        <f>'筛选分析-数量 (求和)'!A99</f>
        <v>钢筋混凝土 检查井 1700×1100（井高1.90m， 图集20s515-59)</v>
      </c>
      <c r="C91" s="26" t="s">
        <v>54</v>
      </c>
      <c r="D91" s="25" t="str">
        <f>'筛选分析-数量 (求和)'!C99</f>
        <v>座</v>
      </c>
      <c r="E91" s="27">
        <v>1</v>
      </c>
      <c r="F91" s="27">
        <v>1828.46</v>
      </c>
      <c r="G91" s="27">
        <f t="shared" si="2"/>
        <v>1828.46</v>
      </c>
    </row>
    <row r="92" customFormat="1" ht="54" spans="1:7">
      <c r="A92" s="25">
        <v>89</v>
      </c>
      <c r="B92" s="26" t="str">
        <f>'筛选分析-数量 (求和)'!A100</f>
        <v>钢筋混凝土 检查井 1700×1500（井高1.90m， 图集20s515-122)</v>
      </c>
      <c r="C92" s="26" t="s">
        <v>54</v>
      </c>
      <c r="D92" s="25" t="str">
        <f>'筛选分析-数量 (求和)'!C100</f>
        <v>座</v>
      </c>
      <c r="E92" s="27">
        <v>1</v>
      </c>
      <c r="F92" s="27">
        <v>1909.31</v>
      </c>
      <c r="G92" s="27">
        <f t="shared" si="2"/>
        <v>1909.31</v>
      </c>
    </row>
    <row r="93" customFormat="1" ht="54" spans="1:7">
      <c r="A93" s="25">
        <v>90</v>
      </c>
      <c r="B93" s="26" t="str">
        <f>'筛选分析-数量 (求和)'!A101</f>
        <v>钢筋混凝土 检查井 1700×1700（井高1.90m， 图集20s515-59)</v>
      </c>
      <c r="C93" s="26" t="s">
        <v>54</v>
      </c>
      <c r="D93" s="25" t="str">
        <f>'筛选分析-数量 (求和)'!C101</f>
        <v>座</v>
      </c>
      <c r="E93" s="27">
        <v>1</v>
      </c>
      <c r="F93" s="27">
        <v>2015.2</v>
      </c>
      <c r="G93" s="27">
        <f t="shared" si="2"/>
        <v>2015.2</v>
      </c>
    </row>
    <row r="94" customFormat="1" ht="54" spans="1:7">
      <c r="A94" s="25">
        <v>91</v>
      </c>
      <c r="B94" s="26" t="str">
        <f>'筛选分析-数量 (求和)'!A102</f>
        <v>钢筋混凝土 检查井 A=1400（井高1.9m， 图集20s515-188)90 °</v>
      </c>
      <c r="C94" s="26" t="s">
        <v>54</v>
      </c>
      <c r="D94" s="25" t="str">
        <f>'筛选分析-数量 (求和)'!C102</f>
        <v>座</v>
      </c>
      <c r="E94" s="27">
        <v>1</v>
      </c>
      <c r="F94" s="27">
        <v>1593.05</v>
      </c>
      <c r="G94" s="27">
        <f t="shared" si="2"/>
        <v>1593.05</v>
      </c>
    </row>
    <row r="95" customFormat="1" ht="54" spans="1:7">
      <c r="A95" s="25">
        <v>92</v>
      </c>
      <c r="B95" s="26" t="str">
        <f>'筛选分析-数量 (求和)'!A103</f>
        <v>钢筋混凝土 检查井 A=1700（井高1.92m， 图集20s515-188)90 °</v>
      </c>
      <c r="C95" s="26" t="s">
        <v>54</v>
      </c>
      <c r="D95" s="25" t="str">
        <f>'筛选分析-数量 (求和)'!C103</f>
        <v>座</v>
      </c>
      <c r="E95" s="27">
        <v>1</v>
      </c>
      <c r="F95" s="27">
        <v>1954.79</v>
      </c>
      <c r="G95" s="27">
        <f t="shared" si="2"/>
        <v>1954.79</v>
      </c>
    </row>
    <row r="96" customFormat="1" ht="54" spans="1:7">
      <c r="A96" s="25">
        <v>93</v>
      </c>
      <c r="B96" s="26" t="str">
        <f>'筛选分析-数量 (求和)'!A104</f>
        <v>钢筋混凝土 检查井 A=2200（井高1.9m， 图集20s515-188)90 °</v>
      </c>
      <c r="C96" s="26" t="s">
        <v>54</v>
      </c>
      <c r="D96" s="25" t="str">
        <f>'筛选分析-数量 (求和)'!C104</f>
        <v>座</v>
      </c>
      <c r="E96" s="27">
        <v>1</v>
      </c>
      <c r="F96" s="27">
        <v>2798.51</v>
      </c>
      <c r="G96" s="27">
        <f t="shared" si="2"/>
        <v>2798.51</v>
      </c>
    </row>
    <row r="97" customFormat="1" ht="54" spans="1:7">
      <c r="A97" s="25">
        <v>94</v>
      </c>
      <c r="B97" s="26" t="str">
        <f>'筛选分析-数量 (求和)'!A105</f>
        <v>钢筋混凝土 检查井 A=2200（井高2.17m， 图集20s515-188)90 °</v>
      </c>
      <c r="C97" s="26" t="s">
        <v>54</v>
      </c>
      <c r="D97" s="25" t="str">
        <f>'筛选分析-数量 (求和)'!C105</f>
        <v>座</v>
      </c>
      <c r="E97" s="27">
        <v>1</v>
      </c>
      <c r="F97" s="27">
        <v>2825.19</v>
      </c>
      <c r="G97" s="27">
        <f t="shared" si="2"/>
        <v>2825.19</v>
      </c>
    </row>
    <row r="98" customFormat="1" ht="54" spans="1:7">
      <c r="A98" s="25">
        <v>95</v>
      </c>
      <c r="B98" s="26" t="str">
        <f>'筛选分析-数量 (求和)'!A106</f>
        <v>钢筋混凝土 检查井 A=2400（井高1.9m， 图集20s515-188)90 °</v>
      </c>
      <c r="C98" s="26" t="s">
        <v>54</v>
      </c>
      <c r="D98" s="25" t="str">
        <f>'筛选分析-数量 (求和)'!C106</f>
        <v>座</v>
      </c>
      <c r="E98" s="27">
        <v>2</v>
      </c>
      <c r="F98" s="27">
        <v>2838.53</v>
      </c>
      <c r="G98" s="27">
        <f t="shared" si="2"/>
        <v>5677.06</v>
      </c>
    </row>
    <row r="99" customFormat="1" ht="54" spans="1:7">
      <c r="A99" s="25">
        <v>96</v>
      </c>
      <c r="B99" s="26" t="str">
        <f>'筛选分析-数量 (求和)'!A107</f>
        <v>钢筋混凝土 检查井 φ 1000（井高1.84m，DN300、DN400 图集20s515-29)</v>
      </c>
      <c r="C99" s="26" t="s">
        <v>54</v>
      </c>
      <c r="D99" s="25" t="str">
        <f>'筛选分析-数量 (求和)'!C107</f>
        <v>座</v>
      </c>
      <c r="E99" s="27">
        <v>123</v>
      </c>
      <c r="F99" s="27">
        <v>772.5</v>
      </c>
      <c r="G99" s="27">
        <f t="shared" si="2"/>
        <v>95017.5</v>
      </c>
    </row>
    <row r="100" customFormat="1" ht="54" spans="1:7">
      <c r="A100" s="25">
        <v>97</v>
      </c>
      <c r="B100" s="26" t="str">
        <f>'筛选分析-数量 (求和)'!A108</f>
        <v>钢筋混凝土 检查井 φ 1000（井高1.84m，DN400 图集20s515-29)</v>
      </c>
      <c r="C100" s="26" t="s">
        <v>54</v>
      </c>
      <c r="D100" s="25" t="str">
        <f>'筛选分析-数量 (求和)'!C108</f>
        <v>座</v>
      </c>
      <c r="E100" s="27">
        <v>12</v>
      </c>
      <c r="F100" s="27">
        <v>772.5</v>
      </c>
      <c r="G100" s="27">
        <f t="shared" si="2"/>
        <v>9270</v>
      </c>
    </row>
    <row r="101" customFormat="1" ht="54" spans="1:7">
      <c r="A101" s="25">
        <v>98</v>
      </c>
      <c r="B101" s="26" t="str">
        <f>'筛选分析-数量 (求和)'!A109</f>
        <v>钢筋混凝土 检查井 φ 1000（井高1.86m，DN600 图集20s515-29)</v>
      </c>
      <c r="C101" s="26" t="s">
        <v>54</v>
      </c>
      <c r="D101" s="25" t="str">
        <f>'筛选分析-数量 (求和)'!C109</f>
        <v>座</v>
      </c>
      <c r="E101" s="27">
        <v>224</v>
      </c>
      <c r="F101" s="27">
        <v>772.5</v>
      </c>
      <c r="G101" s="27">
        <f t="shared" si="2"/>
        <v>173040</v>
      </c>
    </row>
    <row r="102" customFormat="1" ht="54" spans="1:7">
      <c r="A102" s="25">
        <v>99</v>
      </c>
      <c r="B102" s="26" t="str">
        <f>'筛选分析-数量 (求和)'!A110</f>
        <v>钢筋混凝土 检查井 φ 1000（井高1.91m，DN600 图集20s515-29)</v>
      </c>
      <c r="C102" s="26" t="s">
        <v>54</v>
      </c>
      <c r="D102" s="25" t="str">
        <f>'筛选分析-数量 (求和)'!C110</f>
        <v>座</v>
      </c>
      <c r="E102" s="27">
        <v>10</v>
      </c>
      <c r="F102" s="27">
        <v>772.5</v>
      </c>
      <c r="G102" s="27">
        <f t="shared" si="2"/>
        <v>7725</v>
      </c>
    </row>
    <row r="103" customFormat="1" ht="54" spans="1:7">
      <c r="A103" s="25">
        <v>100</v>
      </c>
      <c r="B103" s="26" t="str">
        <f>'筛选分析-数量 (求和)'!A111</f>
        <v>钢筋混凝土 检查井 φ 1250（井高1.86m，DN500 图集20s515-29)</v>
      </c>
      <c r="C103" s="26" t="s">
        <v>54</v>
      </c>
      <c r="D103" s="25" t="str">
        <f>'筛选分析-数量 (求和)'!C111</f>
        <v>座</v>
      </c>
      <c r="E103" s="27">
        <v>5</v>
      </c>
      <c r="F103" s="27">
        <v>772.5</v>
      </c>
      <c r="G103" s="27">
        <f t="shared" si="2"/>
        <v>3862.5</v>
      </c>
    </row>
    <row r="104" customFormat="1" ht="54" spans="1:7">
      <c r="A104" s="25">
        <v>101</v>
      </c>
      <c r="B104" s="26" t="str">
        <f>'筛选分析-数量 (求和)'!A112</f>
        <v>钢筋混凝土 检查井 φ 1250（井高1.88m，DN800 图集20s515-29)</v>
      </c>
      <c r="C104" s="26" t="s">
        <v>54</v>
      </c>
      <c r="D104" s="25" t="str">
        <f>'筛选分析-数量 (求和)'!C112</f>
        <v>座</v>
      </c>
      <c r="E104" s="27">
        <v>18</v>
      </c>
      <c r="F104" s="27">
        <v>772.5</v>
      </c>
      <c r="G104" s="27">
        <f t="shared" si="2"/>
        <v>13905</v>
      </c>
    </row>
    <row r="105" customFormat="1" ht="54" spans="1:7">
      <c r="A105" s="25">
        <v>102</v>
      </c>
      <c r="B105" s="26" t="str">
        <f>'筛选分析-数量 (求和)'!A113</f>
        <v>钢筋混凝土 检查井 φ 1500（井高1.88m，DN600 图集20s515-29)</v>
      </c>
      <c r="C105" s="26" t="s">
        <v>54</v>
      </c>
      <c r="D105" s="25" t="str">
        <f>'筛选分析-数量 (求和)'!C113</f>
        <v>座</v>
      </c>
      <c r="E105" s="27">
        <v>23</v>
      </c>
      <c r="F105" s="27">
        <v>772.5</v>
      </c>
      <c r="G105" s="27">
        <f t="shared" si="2"/>
        <v>17767.5</v>
      </c>
    </row>
    <row r="106" customFormat="1" ht="54" spans="1:7">
      <c r="A106" s="25">
        <v>103</v>
      </c>
      <c r="B106" s="26" t="str">
        <f>'筛选分析-数量 (求和)'!A114</f>
        <v>钢筋混凝土 检查井 φ 1800（井高1.91m，DN1000 图集20s515-29)</v>
      </c>
      <c r="C106" s="26" t="s">
        <v>54</v>
      </c>
      <c r="D106" s="25" t="str">
        <f>'筛选分析-数量 (求和)'!C114</f>
        <v>座</v>
      </c>
      <c r="E106" s="27">
        <v>16</v>
      </c>
      <c r="F106" s="27">
        <v>772.5</v>
      </c>
      <c r="G106" s="27">
        <f t="shared" si="2"/>
        <v>12360</v>
      </c>
    </row>
    <row r="107" customFormat="1" ht="54" spans="1:7">
      <c r="A107" s="25">
        <v>104</v>
      </c>
      <c r="B107" s="26" t="str">
        <f>'筛选分析-数量 (求和)'!A115</f>
        <v>钢筋混凝土 检查井 φ 1800（井高1.9m，DN1000 图集20s515-29)</v>
      </c>
      <c r="C107" s="26" t="s">
        <v>54</v>
      </c>
      <c r="D107" s="25" t="str">
        <f>'筛选分析-数量 (求和)'!C115</f>
        <v>座</v>
      </c>
      <c r="E107" s="27">
        <v>5</v>
      </c>
      <c r="F107" s="27">
        <v>772.5</v>
      </c>
      <c r="G107" s="27">
        <f t="shared" si="2"/>
        <v>3862.5</v>
      </c>
    </row>
    <row r="108" customFormat="1" ht="54" spans="1:7">
      <c r="A108" s="25">
        <v>105</v>
      </c>
      <c r="B108" s="26" t="str">
        <f>'筛选分析-数量 (求和)'!A116</f>
        <v>钢筋混凝土 检查井 φ700（图集20s515-29)</v>
      </c>
      <c r="C108" s="26" t="s">
        <v>54</v>
      </c>
      <c r="D108" s="25" t="str">
        <f>'筛选分析-数量 (求和)'!C116</f>
        <v>座</v>
      </c>
      <c r="E108" s="27">
        <v>5</v>
      </c>
      <c r="F108" s="27">
        <v>772.5</v>
      </c>
      <c r="G108" s="27">
        <f t="shared" si="2"/>
        <v>3862.5</v>
      </c>
    </row>
    <row r="109" customFormat="1" ht="54" spans="1:7">
      <c r="A109" s="25">
        <v>106</v>
      </c>
      <c r="B109" s="26" t="str">
        <f>'筛选分析-数量 (求和)'!A117</f>
        <v>钢筋混凝土 检查井（井高1.5m， 图集20S515-328）700X700</v>
      </c>
      <c r="C109" s="26" t="s">
        <v>54</v>
      </c>
      <c r="D109" s="25" t="str">
        <f>'筛选分析-数量 (求和)'!C117</f>
        <v>座</v>
      </c>
      <c r="E109" s="27">
        <v>26</v>
      </c>
      <c r="F109" s="27">
        <v>772.5</v>
      </c>
      <c r="G109" s="27">
        <f t="shared" si="2"/>
        <v>20085</v>
      </c>
    </row>
    <row r="110" customFormat="1" ht="54" spans="1:7">
      <c r="A110" s="25">
        <v>107</v>
      </c>
      <c r="B110" s="26" t="str">
        <f>'筛选分析-数量 (求和)'!A118</f>
        <v>钢筋混凝土 检查井（井高1m， 图集20S515-326）600X600</v>
      </c>
      <c r="C110" s="26" t="s">
        <v>54</v>
      </c>
      <c r="D110" s="25" t="str">
        <f>'筛选分析-数量 (求和)'!C118</f>
        <v>座</v>
      </c>
      <c r="E110" s="27">
        <v>3</v>
      </c>
      <c r="F110" s="27">
        <v>772.5</v>
      </c>
      <c r="G110" s="27">
        <f t="shared" si="2"/>
        <v>2317.5</v>
      </c>
    </row>
    <row r="111" customFormat="1" ht="54" spans="1:7">
      <c r="A111" s="25">
        <v>108</v>
      </c>
      <c r="B111" s="26" t="str">
        <f>'筛选分析-数量 (求和)'!A119</f>
        <v>钢筋混凝土 检查井（井高1m， 图集20S515-328）700X700</v>
      </c>
      <c r="C111" s="26" t="s">
        <v>54</v>
      </c>
      <c r="D111" s="25" t="str">
        <f>'筛选分析-数量 (求和)'!C119</f>
        <v>座</v>
      </c>
      <c r="E111" s="27">
        <v>11</v>
      </c>
      <c r="F111" s="27">
        <v>773.53</v>
      </c>
      <c r="G111" s="27">
        <f t="shared" si="2"/>
        <v>8508.83</v>
      </c>
    </row>
    <row r="112" customFormat="1" ht="54" spans="1:7">
      <c r="A112" s="25">
        <v>109</v>
      </c>
      <c r="B112" s="26" t="str">
        <f>'筛选分析-数量 (求和)'!A120</f>
        <v>钢筋混凝土 检查井1200X1100（井高1.88m， 图集20s515-39)</v>
      </c>
      <c r="C112" s="26" t="s">
        <v>54</v>
      </c>
      <c r="D112" s="25" t="str">
        <f>'筛选分析-数量 (求和)'!C120</f>
        <v>座</v>
      </c>
      <c r="E112" s="27">
        <v>2</v>
      </c>
      <c r="F112" s="27">
        <v>1123.47</v>
      </c>
      <c r="G112" s="27">
        <f t="shared" si="2"/>
        <v>2246.94</v>
      </c>
    </row>
    <row r="113" customFormat="1" ht="54" spans="1:7">
      <c r="A113" s="25">
        <v>110</v>
      </c>
      <c r="B113" s="26" t="str">
        <f>'筛选分析-数量 (求和)'!A121</f>
        <v>钢筋混凝土 检查井1400X1100（井高1.88m， 图集20s515-39)</v>
      </c>
      <c r="C113" s="26" t="s">
        <v>54</v>
      </c>
      <c r="D113" s="25" t="str">
        <f>'筛选分析-数量 (求和)'!C121</f>
        <v>座</v>
      </c>
      <c r="E113" s="27">
        <v>1</v>
      </c>
      <c r="F113" s="27">
        <v>1151.08</v>
      </c>
      <c r="G113" s="27">
        <f t="shared" si="2"/>
        <v>1151.08</v>
      </c>
    </row>
    <row r="114" customFormat="1" ht="54" spans="1:7">
      <c r="A114" s="25">
        <v>111</v>
      </c>
      <c r="B114" s="26" t="str">
        <f>'筛选分析-数量 (求和)'!A122</f>
        <v>钢筋混凝土 检查井1700X1100（井高1.88m， 图集20s515-39)</v>
      </c>
      <c r="C114" s="26" t="s">
        <v>54</v>
      </c>
      <c r="D114" s="25" t="str">
        <f>'筛选分析-数量 (求和)'!C122</f>
        <v>座</v>
      </c>
      <c r="E114" s="27">
        <v>5</v>
      </c>
      <c r="F114" s="27">
        <v>1241.97</v>
      </c>
      <c r="G114" s="27">
        <f t="shared" si="2"/>
        <v>6209.85</v>
      </c>
    </row>
    <row r="115" customFormat="1" ht="54" spans="1:7">
      <c r="A115" s="25">
        <v>112</v>
      </c>
      <c r="B115" s="26" t="str">
        <f>'筛选分析-数量 (求和)'!A123</f>
        <v>钢筋混凝土 检查井1700X1100（井高1.92m， 图集20s515-39)</v>
      </c>
      <c r="C115" s="26" t="s">
        <v>54</v>
      </c>
      <c r="D115" s="25" t="str">
        <f>'筛选分析-数量 (求和)'!C123</f>
        <v>座</v>
      </c>
      <c r="E115" s="27">
        <v>3</v>
      </c>
      <c r="F115" s="27">
        <v>1255.31</v>
      </c>
      <c r="G115" s="27">
        <f t="shared" si="2"/>
        <v>3765.93</v>
      </c>
    </row>
    <row r="116" customFormat="1" ht="54" spans="1:7">
      <c r="A116" s="25">
        <v>113</v>
      </c>
      <c r="B116" s="26" t="str">
        <f>'筛选分析-数量 (求和)'!A124</f>
        <v>钢筋混凝土 检查井1700X1500（井高1.9m， 图集20s515-122)</v>
      </c>
      <c r="C116" s="26" t="s">
        <v>54</v>
      </c>
      <c r="D116" s="25" t="str">
        <f>'筛选分析-数量 (求和)'!C124</f>
        <v>座</v>
      </c>
      <c r="E116" s="27">
        <v>1</v>
      </c>
      <c r="F116" s="27">
        <v>1278.18</v>
      </c>
      <c r="G116" s="27">
        <f t="shared" si="2"/>
        <v>1278.18</v>
      </c>
    </row>
    <row r="117" customFormat="1" ht="54" spans="1:7">
      <c r="A117" s="25">
        <v>114</v>
      </c>
      <c r="B117" s="26" t="str">
        <f>'筛选分析-数量 (求和)'!A125</f>
        <v>钢筋混凝土 检查井1900X1100（井高1.94m， 图集20s515-39)</v>
      </c>
      <c r="C117" s="26" t="s">
        <v>54</v>
      </c>
      <c r="D117" s="25" t="str">
        <f>'筛选分析-数量 (求和)'!C125</f>
        <v>座</v>
      </c>
      <c r="E117" s="27">
        <v>2</v>
      </c>
      <c r="F117" s="27">
        <v>1485.62</v>
      </c>
      <c r="G117" s="27">
        <f t="shared" si="2"/>
        <v>2971.24</v>
      </c>
    </row>
    <row r="118" customFormat="1" ht="54" spans="1:7">
      <c r="A118" s="25">
        <v>115</v>
      </c>
      <c r="B118" s="26" t="str">
        <f>'筛选分析-数量 (求和)'!A126</f>
        <v>钢筋混凝土 检查井2200X1100（井高2.17m， 图集20s515-39)</v>
      </c>
      <c r="C118" s="26" t="s">
        <v>54</v>
      </c>
      <c r="D118" s="25" t="str">
        <f>'筛选分析-数量 (求和)'!C126</f>
        <v>座</v>
      </c>
      <c r="E118" s="27">
        <v>5</v>
      </c>
      <c r="F118" s="27">
        <v>2001.91</v>
      </c>
      <c r="G118" s="27">
        <f t="shared" si="2"/>
        <v>10009.55</v>
      </c>
    </row>
    <row r="119" customFormat="1" ht="54" spans="1:7">
      <c r="A119" s="25">
        <v>116</v>
      </c>
      <c r="B119" s="26" t="str">
        <f>'筛选分析-数量 (求和)'!A127</f>
        <v>钢筋混凝土 检查井2200X1100（井高2.41m， 图集20s515-39)</v>
      </c>
      <c r="C119" s="26" t="s">
        <v>54</v>
      </c>
      <c r="D119" s="25" t="str">
        <f>'筛选分析-数量 (求和)'!C127</f>
        <v>座</v>
      </c>
      <c r="E119" s="27">
        <v>2</v>
      </c>
      <c r="F119" s="27">
        <v>2059.07</v>
      </c>
      <c r="G119" s="27">
        <f t="shared" si="2"/>
        <v>4118.14</v>
      </c>
    </row>
    <row r="120" customFormat="1" ht="54" spans="1:7">
      <c r="A120" s="25">
        <v>117</v>
      </c>
      <c r="B120" s="26" t="str">
        <f>'筛选分析-数量 (求和)'!A128</f>
        <v>钢筋混凝土 检查井2400X1100（井高2.41m， 图集20s515-39)</v>
      </c>
      <c r="C120" s="26" t="s">
        <v>54</v>
      </c>
      <c r="D120" s="25" t="str">
        <f>'筛选分析-数量 (求和)'!C128</f>
        <v>座</v>
      </c>
      <c r="E120" s="27">
        <v>11</v>
      </c>
      <c r="F120" s="27">
        <v>2148.94</v>
      </c>
      <c r="G120" s="27">
        <f t="shared" si="2"/>
        <v>23638.34</v>
      </c>
    </row>
    <row r="121" customFormat="1" ht="54" spans="1:7">
      <c r="A121" s="25">
        <v>118</v>
      </c>
      <c r="B121" s="26" t="str">
        <f>'筛选分析-数量 (求和)'!A129</f>
        <v>钢筋混凝土 检查井2600X1100（井高2.75m， 图集20s515-39)</v>
      </c>
      <c r="C121" s="26" t="s">
        <v>54</v>
      </c>
      <c r="D121" s="25" t="str">
        <f>'筛选分析-数量 (求和)'!C129</f>
        <v>座</v>
      </c>
      <c r="E121" s="27">
        <v>4</v>
      </c>
      <c r="F121" s="27">
        <v>2437.86</v>
      </c>
      <c r="G121" s="27">
        <f t="shared" si="2"/>
        <v>9751.44</v>
      </c>
    </row>
    <row r="122" customFormat="1" ht="54" spans="1:7">
      <c r="A122" s="25">
        <v>119</v>
      </c>
      <c r="B122" s="26" t="str">
        <f>'筛选分析-数量 (求和)'!A130</f>
        <v>钢筋混凝土 双箅偏沟式雨水口（图集16S518-43）400X700X2</v>
      </c>
      <c r="C122" s="26" t="s">
        <v>54</v>
      </c>
      <c r="D122" s="25" t="str">
        <f>'筛选分析-数量 (求和)'!C130</f>
        <v>座</v>
      </c>
      <c r="E122" s="27">
        <v>286</v>
      </c>
      <c r="F122" s="27">
        <v>82.4</v>
      </c>
      <c r="G122" s="27">
        <f t="shared" ref="G122:G164" si="3">ROUND(E122*F122,2)</f>
        <v>23566.4</v>
      </c>
    </row>
    <row r="123" customFormat="1" ht="54" spans="1:7">
      <c r="A123" s="25">
        <v>120</v>
      </c>
      <c r="B123" s="26" t="str">
        <f>'筛选分析-数量 (求和)'!A131</f>
        <v>钢筋混凝土 污水检查井 φ1000（井高1.84m，DN400图集20s515-30)</v>
      </c>
      <c r="C123" s="26" t="s">
        <v>54</v>
      </c>
      <c r="D123" s="25" t="str">
        <f>'筛选分析-数量 (求和)'!C131</f>
        <v>座</v>
      </c>
      <c r="E123" s="27">
        <v>1</v>
      </c>
      <c r="F123" s="27">
        <v>772.5</v>
      </c>
      <c r="G123" s="27">
        <f t="shared" si="3"/>
        <v>772.5</v>
      </c>
    </row>
    <row r="124" customFormat="1" ht="54" spans="1:7">
      <c r="A124" s="25">
        <v>121</v>
      </c>
      <c r="B124" s="26" t="str">
        <f>'筛选分析-数量 (求和)'!A132</f>
        <v>钢筋混凝土 污水检查井 φ1000（井高1.86m，DN400图集20s515-29)</v>
      </c>
      <c r="C124" s="26" t="s">
        <v>54</v>
      </c>
      <c r="D124" s="25" t="str">
        <f>'筛选分析-数量 (求和)'!C132</f>
        <v>座</v>
      </c>
      <c r="E124" s="27">
        <v>12</v>
      </c>
      <c r="F124" s="27">
        <v>772.5</v>
      </c>
      <c r="G124" s="27">
        <f t="shared" si="3"/>
        <v>9270</v>
      </c>
    </row>
    <row r="125" customFormat="1" ht="54" spans="1:7">
      <c r="A125" s="25">
        <v>122</v>
      </c>
      <c r="B125" s="26" t="str">
        <f>'筛选分析-数量 (求和)'!A133</f>
        <v>钢筋混凝土 污水检查井 φ1000（井高2.24m，DN400图集20s515-30)</v>
      </c>
      <c r="C125" s="26" t="s">
        <v>54</v>
      </c>
      <c r="D125" s="25" t="str">
        <f>'筛选分析-数量 (求和)'!C133</f>
        <v>座</v>
      </c>
      <c r="E125" s="27">
        <v>6</v>
      </c>
      <c r="F125" s="27">
        <v>772.5</v>
      </c>
      <c r="G125" s="27">
        <f t="shared" si="3"/>
        <v>4635</v>
      </c>
    </row>
    <row r="126" customFormat="1" ht="54" spans="1:7">
      <c r="A126" s="25">
        <v>123</v>
      </c>
      <c r="B126" s="26" t="str">
        <f>'筛选分析-数量 (求和)'!A134</f>
        <v>钢筋混凝土 污水检查井 φ1250（井高1.88m，DN800图集20s515-30)</v>
      </c>
      <c r="C126" s="26" t="s">
        <v>54</v>
      </c>
      <c r="D126" s="25" t="str">
        <f>'筛选分析-数量 (求和)'!C134</f>
        <v>座</v>
      </c>
      <c r="E126" s="27">
        <v>9</v>
      </c>
      <c r="F126" s="27">
        <v>772.5</v>
      </c>
      <c r="G126" s="27">
        <f t="shared" si="3"/>
        <v>6952.5</v>
      </c>
    </row>
    <row r="127" customFormat="1" ht="54" spans="1:7">
      <c r="A127" s="25">
        <v>124</v>
      </c>
      <c r="B127" s="26" t="str">
        <f>'筛选分析-数量 (求和)'!A135</f>
        <v>钢筋混凝土 污水检查井 φ1500（井高2.9m，DN1000图集20s515-29)</v>
      </c>
      <c r="C127" s="26" t="s">
        <v>54</v>
      </c>
      <c r="D127" s="25" t="str">
        <f>'筛选分析-数量 (求和)'!C135</f>
        <v>座</v>
      </c>
      <c r="E127" s="27">
        <v>2</v>
      </c>
      <c r="F127" s="27">
        <v>772.5</v>
      </c>
      <c r="G127" s="27">
        <f t="shared" si="3"/>
        <v>1545</v>
      </c>
    </row>
    <row r="128" customFormat="1" ht="54" spans="1:7">
      <c r="A128" s="25">
        <v>125</v>
      </c>
      <c r="B128" s="26" t="str">
        <f>'筛选分析-数量 (求和)'!A136</f>
        <v>钢筋混凝土 溢流井 680×380 井高1m</v>
      </c>
      <c r="C128" s="26" t="s">
        <v>54</v>
      </c>
      <c r="D128" s="25" t="str">
        <f>'筛选分析-数量 (求和)'!C136</f>
        <v>座</v>
      </c>
      <c r="E128" s="27">
        <v>1</v>
      </c>
      <c r="F128" s="27">
        <v>82.4</v>
      </c>
      <c r="G128" s="27">
        <f t="shared" si="3"/>
        <v>82.4</v>
      </c>
    </row>
    <row r="129" customFormat="1" ht="54" spans="1:7">
      <c r="A129" s="25">
        <v>126</v>
      </c>
      <c r="B129" s="26" t="str">
        <f>'筛选分析-数量 (求和)'!A137</f>
        <v>钢筋混凝土 溢流井（井高1m，详见大样图）700X400</v>
      </c>
      <c r="C129" s="26" t="s">
        <v>54</v>
      </c>
      <c r="D129" s="25" t="str">
        <f>'筛选分析-数量 (求和)'!C137</f>
        <v>座</v>
      </c>
      <c r="E129" s="27">
        <v>7</v>
      </c>
      <c r="F129" s="27">
        <v>82.4</v>
      </c>
      <c r="G129" s="27">
        <f t="shared" si="3"/>
        <v>576.8</v>
      </c>
    </row>
    <row r="130" customFormat="1" ht="54" spans="1:7">
      <c r="A130" s="25">
        <v>127</v>
      </c>
      <c r="B130" s="26" t="str">
        <f>'筛选分析-数量 (求和)'!A138</f>
        <v>沟槽回填石屑</v>
      </c>
      <c r="C130" s="26" t="s">
        <v>55</v>
      </c>
      <c r="D130" s="25" t="str">
        <f>'筛选分析-数量 (求和)'!C138</f>
        <v>m3</v>
      </c>
      <c r="E130" s="27">
        <v>20426.31</v>
      </c>
      <c r="F130" s="27">
        <v>28.51</v>
      </c>
      <c r="G130" s="27">
        <f t="shared" si="3"/>
        <v>582354.1</v>
      </c>
    </row>
    <row r="131" ht="67.5" spans="1:7">
      <c r="A131" s="25">
        <v>128</v>
      </c>
      <c r="B131" s="26" t="str">
        <f>'筛选分析-数量 (求和)'!A139</f>
        <v>沟槽回填土方（利用挖方）</v>
      </c>
      <c r="C131" s="26" t="s">
        <v>56</v>
      </c>
      <c r="D131" s="25" t="str">
        <f>'筛选分析-数量 (求和)'!C139</f>
        <v>m3</v>
      </c>
      <c r="E131" s="27">
        <v>14162.88</v>
      </c>
      <c r="F131" s="27">
        <v>1.3</v>
      </c>
      <c r="G131" s="27">
        <f t="shared" si="3"/>
        <v>18411.74</v>
      </c>
    </row>
    <row r="132" ht="40.5" spans="1:7">
      <c r="A132" s="25">
        <v>129</v>
      </c>
      <c r="B132" s="26" t="str">
        <f>'筛选分析-数量 (求和)'!A140</f>
        <v>管道封堵</v>
      </c>
      <c r="C132" s="26" t="s">
        <v>57</v>
      </c>
      <c r="D132" s="25" t="str">
        <f>'筛选分析-数量 (求和)'!C140</f>
        <v>处</v>
      </c>
      <c r="E132" s="27">
        <v>296</v>
      </c>
      <c r="F132" s="27">
        <v>36.05</v>
      </c>
      <c r="G132" s="27">
        <f t="shared" si="3"/>
        <v>10670.8</v>
      </c>
    </row>
    <row r="133" ht="40.5" spans="1:7">
      <c r="A133" s="25">
        <v>130</v>
      </c>
      <c r="B133" s="26" t="str">
        <f>'筛选分析-数量 (求和)'!A141</f>
        <v>管道封堵 DN300</v>
      </c>
      <c r="C133" s="26" t="s">
        <v>58</v>
      </c>
      <c r="D133" s="25" t="str">
        <f>'筛选分析-数量 (求和)'!C141</f>
        <v>处</v>
      </c>
      <c r="E133" s="27">
        <v>36</v>
      </c>
      <c r="F133" s="27">
        <v>36.05</v>
      </c>
      <c r="G133" s="27">
        <f t="shared" si="3"/>
        <v>1297.8</v>
      </c>
    </row>
    <row r="134" spans="1:7">
      <c r="A134" s="25">
        <v>131</v>
      </c>
      <c r="B134" s="26" t="str">
        <f>'筛选分析-数量 (求和)'!A142</f>
        <v>管道基础模板</v>
      </c>
      <c r="C134" s="26" t="s">
        <v>36</v>
      </c>
      <c r="D134" s="25" t="str">
        <f>'筛选分析-数量 (求和)'!C142</f>
        <v>m2</v>
      </c>
      <c r="E134" s="27">
        <v>3468.3</v>
      </c>
      <c r="F134" s="27">
        <v>18.54</v>
      </c>
      <c r="G134" s="27">
        <f t="shared" si="3"/>
        <v>64302.28</v>
      </c>
    </row>
    <row r="135" ht="54" spans="1:7">
      <c r="A135" s="25">
        <v>132</v>
      </c>
      <c r="B135" s="26" t="str">
        <f>'筛选分析-数量 (求和)'!A143</f>
        <v>花岗岩路缘石90×15×30cm</v>
      </c>
      <c r="C135" s="26" t="s">
        <v>59</v>
      </c>
      <c r="D135" s="25" t="str">
        <f>'筛选分析-数量 (求和)'!C143</f>
        <v>m</v>
      </c>
      <c r="E135" s="27">
        <v>3691.7</v>
      </c>
      <c r="F135" s="27">
        <v>36.05</v>
      </c>
      <c r="G135" s="27">
        <f t="shared" si="3"/>
        <v>133085.79</v>
      </c>
    </row>
    <row r="136" ht="67.5" spans="1:7">
      <c r="A136" s="25">
        <v>133</v>
      </c>
      <c r="B136" s="26" t="str">
        <f>'筛选分析-数量 (求和)'!A144</f>
        <v>换填1:1碎石砂</v>
      </c>
      <c r="C136" s="26" t="s">
        <v>9</v>
      </c>
      <c r="D136" s="25" t="str">
        <f>'筛选分析-数量 (求和)'!C144</f>
        <v>m3</v>
      </c>
      <c r="E136" s="27">
        <v>1612.66</v>
      </c>
      <c r="F136" s="27">
        <v>15.45</v>
      </c>
      <c r="G136" s="27">
        <f t="shared" si="3"/>
        <v>24915.6</v>
      </c>
    </row>
    <row r="137" ht="40.5" spans="1:7">
      <c r="A137" s="25">
        <v>134</v>
      </c>
      <c r="B137" s="26" t="str">
        <f>'筛选分析-数量 (求和)'!A145</f>
        <v>混凝土出水口 D1650</v>
      </c>
      <c r="C137" s="26" t="s">
        <v>60</v>
      </c>
      <c r="D137" s="25" t="str">
        <f>'筛选分析-数量 (求和)'!C145</f>
        <v>座</v>
      </c>
      <c r="E137" s="27">
        <v>1</v>
      </c>
      <c r="F137" s="27">
        <v>1030</v>
      </c>
      <c r="G137" s="27">
        <f t="shared" si="3"/>
        <v>1030</v>
      </c>
    </row>
    <row r="138" ht="40.5" spans="1:7">
      <c r="A138" s="25">
        <v>135</v>
      </c>
      <c r="B138" s="26" t="str">
        <f>'筛选分析-数量 (求和)'!A146</f>
        <v>混凝土出水口 D1800</v>
      </c>
      <c r="C138" s="26" t="s">
        <v>61</v>
      </c>
      <c r="D138" s="25" t="str">
        <f>'筛选分析-数量 (求和)'!C146</f>
        <v>座</v>
      </c>
      <c r="E138" s="27">
        <v>1</v>
      </c>
      <c r="F138" s="27">
        <v>2060</v>
      </c>
      <c r="G138" s="27">
        <f t="shared" si="3"/>
        <v>2060</v>
      </c>
    </row>
    <row r="139" ht="40.5" spans="1:7">
      <c r="A139" s="25">
        <v>136</v>
      </c>
      <c r="B139" s="26" t="str">
        <f>'筛选分析-数量 (求和)'!A147</f>
        <v>混凝土出水口 D3000</v>
      </c>
      <c r="C139" s="26" t="s">
        <v>62</v>
      </c>
      <c r="D139" s="25" t="str">
        <f>'筛选分析-数量 (求和)'!C147</f>
        <v>座</v>
      </c>
      <c r="E139" s="27">
        <v>1</v>
      </c>
      <c r="F139" s="27">
        <v>2060</v>
      </c>
      <c r="G139" s="27">
        <f t="shared" si="3"/>
        <v>2060</v>
      </c>
    </row>
    <row r="140" ht="40.5" spans="1:7">
      <c r="A140" s="25">
        <v>137</v>
      </c>
      <c r="B140" s="26" t="str">
        <f>'筛选分析-数量 (求和)'!A148</f>
        <v>混凝土出水口 D400</v>
      </c>
      <c r="C140" s="26" t="s">
        <v>62</v>
      </c>
      <c r="D140" s="25" t="str">
        <f>'筛选分析-数量 (求和)'!C148</f>
        <v>座</v>
      </c>
      <c r="E140" s="27">
        <v>2</v>
      </c>
      <c r="F140" s="27">
        <v>824</v>
      </c>
      <c r="G140" s="27">
        <f t="shared" si="3"/>
        <v>1648</v>
      </c>
    </row>
    <row r="141" ht="40.5" spans="1:7">
      <c r="A141" s="25">
        <v>138</v>
      </c>
      <c r="B141" s="26" t="str">
        <f>'筛选分析-数量 (求和)'!A149</f>
        <v>混凝土垫层 C20</v>
      </c>
      <c r="C141" s="26" t="s">
        <v>63</v>
      </c>
      <c r="D141" s="25" t="str">
        <f>'筛选分析-数量 (求和)'!C149</f>
        <v>m3</v>
      </c>
      <c r="E141" s="27">
        <v>80</v>
      </c>
      <c r="F141" s="27">
        <v>67.44</v>
      </c>
      <c r="G141" s="27">
        <f t="shared" si="3"/>
        <v>5395.2</v>
      </c>
    </row>
    <row r="142" ht="81" spans="1:7">
      <c r="A142" s="25">
        <v>139</v>
      </c>
      <c r="B142" s="26" t="str">
        <f>'筛选分析-数量 (求和)'!A150</f>
        <v>混凝土方沟 300×400</v>
      </c>
      <c r="C142" s="26" t="s">
        <v>64</v>
      </c>
      <c r="D142" s="25" t="str">
        <f>'筛选分析-数量 (求和)'!C150</f>
        <v>m</v>
      </c>
      <c r="E142" s="27">
        <v>5363.68</v>
      </c>
      <c r="F142" s="27">
        <v>25.75</v>
      </c>
      <c r="G142" s="27">
        <f t="shared" si="3"/>
        <v>138114.76</v>
      </c>
    </row>
    <row r="143" ht="40.5" spans="1:7">
      <c r="A143" s="25">
        <v>140</v>
      </c>
      <c r="B143" s="26" t="str">
        <f>'筛选分析-数量 (求和)'!A151</f>
        <v>混凝土基础 C20包管</v>
      </c>
      <c r="C143" s="26" t="s">
        <v>65</v>
      </c>
      <c r="D143" s="25" t="str">
        <f>'筛选分析-数量 (求和)'!C151</f>
        <v>m3</v>
      </c>
      <c r="E143" s="27">
        <v>23.27</v>
      </c>
      <c r="F143" s="27">
        <v>67.44</v>
      </c>
      <c r="G143" s="27">
        <f t="shared" si="3"/>
        <v>1569.33</v>
      </c>
    </row>
    <row r="144" ht="54" spans="1:7">
      <c r="A144" s="25">
        <v>141</v>
      </c>
      <c r="B144" s="26" t="str">
        <f>'筛选分析-数量 (求和)'!A152</f>
        <v>检查井周加强</v>
      </c>
      <c r="C144" s="26" t="s">
        <v>66</v>
      </c>
      <c r="D144" s="25" t="str">
        <f>'筛选分析-数量 (求和)'!C152</f>
        <v>座</v>
      </c>
      <c r="E144" s="27">
        <v>631</v>
      </c>
      <c r="F144" s="27">
        <v>618</v>
      </c>
      <c r="G144" s="27">
        <f t="shared" si="3"/>
        <v>389958</v>
      </c>
    </row>
    <row r="145" spans="1:7">
      <c r="A145" s="25">
        <v>142</v>
      </c>
      <c r="B145" s="26" t="str">
        <f>'筛选分析-数量 (求和)'!A153</f>
        <v>井壁模板</v>
      </c>
      <c r="C145" s="26" t="s">
        <v>36</v>
      </c>
      <c r="D145" s="25" t="str">
        <f>'筛选分析-数量 (求和)'!C153</f>
        <v>m2</v>
      </c>
      <c r="E145" s="27">
        <v>12859.82</v>
      </c>
      <c r="F145" s="27">
        <v>18.54</v>
      </c>
      <c r="G145" s="27">
        <f t="shared" si="3"/>
        <v>238421.06</v>
      </c>
    </row>
    <row r="146" spans="1:7">
      <c r="A146" s="25">
        <v>143</v>
      </c>
      <c r="B146" s="26" t="str">
        <f>'筛选分析-数量 (求和)'!A154</f>
        <v>井底模板</v>
      </c>
      <c r="C146" s="26" t="s">
        <v>36</v>
      </c>
      <c r="D146" s="25" t="str">
        <f>'筛选分析-数量 (求和)'!C154</f>
        <v>m2</v>
      </c>
      <c r="E146" s="27">
        <v>1490.1</v>
      </c>
      <c r="F146" s="27">
        <v>18.54</v>
      </c>
      <c r="G146" s="27">
        <f t="shared" si="3"/>
        <v>27626.45</v>
      </c>
    </row>
    <row r="147" ht="40.5" spans="1:7">
      <c r="A147" s="25">
        <v>144</v>
      </c>
      <c r="B147" s="26" t="str">
        <f>'筛选分析-数量 (求和)'!A155</f>
        <v>立管断接</v>
      </c>
      <c r="C147" s="26" t="s">
        <v>57</v>
      </c>
      <c r="D147" s="25" t="str">
        <f>'筛选分析-数量 (求和)'!C155</f>
        <v>处</v>
      </c>
      <c r="E147" s="27">
        <v>7</v>
      </c>
      <c r="F147" s="27">
        <v>82.4</v>
      </c>
      <c r="G147" s="27">
        <f t="shared" si="3"/>
        <v>576.8</v>
      </c>
    </row>
    <row r="148" ht="67.5" spans="1:7">
      <c r="A148" s="25">
        <v>145</v>
      </c>
      <c r="B148" s="26" t="str">
        <f>'筛选分析-数量 (求和)'!A156</f>
        <v>立管断接 UPVC管 PVC-U排水管 DN200（含弯头、聚乙烯缓冲沉砂井等）</v>
      </c>
      <c r="C148" s="26" t="s">
        <v>67</v>
      </c>
      <c r="D148" s="25" t="str">
        <f>'筛选分析-数量 (求和)'!C156</f>
        <v>处</v>
      </c>
      <c r="E148" s="27">
        <v>106</v>
      </c>
      <c r="F148" s="27">
        <v>82.4</v>
      </c>
      <c r="G148" s="27">
        <f t="shared" si="3"/>
        <v>8734.4</v>
      </c>
    </row>
    <row r="149" ht="67.5" spans="1:7">
      <c r="A149" s="25">
        <v>146</v>
      </c>
      <c r="B149" s="26" t="str">
        <f>'筛选分析-数量 (求和)'!A157</f>
        <v>立管接驳--UPVC管 PVC-U排水管 DN200</v>
      </c>
      <c r="C149" s="26" t="s">
        <v>68</v>
      </c>
      <c r="D149" s="25" t="str">
        <f>'筛选分析-数量 (求和)'!C157</f>
        <v>m</v>
      </c>
      <c r="E149" s="27">
        <v>1296.25</v>
      </c>
      <c r="F149" s="27">
        <v>15.45</v>
      </c>
      <c r="G149" s="27">
        <f t="shared" si="3"/>
        <v>20027.06</v>
      </c>
    </row>
    <row r="150" ht="189" spans="1:7">
      <c r="A150" s="25">
        <v>147</v>
      </c>
      <c r="B150" s="26" t="str">
        <f>'筛选分析-数量 (求和)'!A158</f>
        <v>立柱式杆件φ89*4*5150mm</v>
      </c>
      <c r="C150" s="26" t="s">
        <v>69</v>
      </c>
      <c r="D150" s="25" t="str">
        <f>'筛选分析-数量 (求和)'!C158</f>
        <v>套</v>
      </c>
      <c r="E150" s="27">
        <v>63</v>
      </c>
      <c r="F150" s="27">
        <v>185.4</v>
      </c>
      <c r="G150" s="27">
        <f t="shared" si="3"/>
        <v>11680.2</v>
      </c>
    </row>
    <row r="151" ht="81" spans="1:7">
      <c r="A151" s="25">
        <v>148</v>
      </c>
      <c r="B151" s="26" t="str">
        <f>'筛选分析-数量 (求和)'!A159</f>
        <v>破除并修复围墙</v>
      </c>
      <c r="C151" s="26" t="s">
        <v>70</v>
      </c>
      <c r="D151" s="25" t="str">
        <f>'筛选分析-数量 (求和)'!C159</f>
        <v>m</v>
      </c>
      <c r="E151" s="27">
        <v>36</v>
      </c>
      <c r="F151" s="27">
        <v>421.48</v>
      </c>
      <c r="G151" s="27">
        <f t="shared" si="3"/>
        <v>15173.28</v>
      </c>
    </row>
    <row r="152" ht="40.5" spans="1:7">
      <c r="A152" s="25">
        <v>149</v>
      </c>
      <c r="B152" s="26" t="str">
        <f>'筛选分析-数量 (求和)'!A160</f>
        <v>铺种草皮</v>
      </c>
      <c r="C152" s="26" t="s">
        <v>71</v>
      </c>
      <c r="D152" s="25" t="str">
        <f>'筛选分析-数量 (求和)'!C160</f>
        <v>m2</v>
      </c>
      <c r="E152" s="27">
        <v>87</v>
      </c>
      <c r="F152" s="27">
        <v>15.45</v>
      </c>
      <c r="G152" s="27">
        <f t="shared" si="3"/>
        <v>1344.15</v>
      </c>
    </row>
    <row r="153" spans="1:7">
      <c r="A153" s="25">
        <v>150</v>
      </c>
      <c r="B153" s="26" t="str">
        <f>'筛选分析-数量 (求和)'!A161</f>
        <v>墙面脚手架</v>
      </c>
      <c r="C153" s="26" t="s">
        <v>29</v>
      </c>
      <c r="D153" s="25" t="str">
        <f>'筛选分析-数量 (求和)'!C161</f>
        <v>m2</v>
      </c>
      <c r="E153" s="27">
        <v>5713.51</v>
      </c>
      <c r="F153" s="27">
        <v>8.65</v>
      </c>
      <c r="G153" s="27">
        <f t="shared" si="3"/>
        <v>49421.86</v>
      </c>
    </row>
    <row r="154" ht="94.5" spans="1:7">
      <c r="A154" s="25">
        <v>151</v>
      </c>
      <c r="B154" s="26" t="str">
        <f>'筛选分析-数量 (求和)'!A162</f>
        <v>球墨铸铁防坠网</v>
      </c>
      <c r="C154" s="26" t="s">
        <v>72</v>
      </c>
      <c r="D154" s="25" t="str">
        <f>'筛选分析-数量 (求和)'!C162</f>
        <v>座</v>
      </c>
      <c r="E154" s="27">
        <v>560</v>
      </c>
      <c r="F154" s="27">
        <v>10.3</v>
      </c>
      <c r="G154" s="27">
        <f t="shared" si="3"/>
        <v>5768</v>
      </c>
    </row>
    <row r="155" ht="81" spans="1:7">
      <c r="A155" s="25">
        <v>152</v>
      </c>
      <c r="B155" s="26" t="str">
        <f>'筛选分析-数量 (求和)'!A163</f>
        <v>人行横道标线</v>
      </c>
      <c r="C155" s="26" t="s">
        <v>73</v>
      </c>
      <c r="D155" s="25" t="str">
        <f>'筛选分析-数量 (求和)'!C163</f>
        <v>m2</v>
      </c>
      <c r="E155" s="27">
        <v>683.8</v>
      </c>
      <c r="F155" s="27">
        <v>3.13</v>
      </c>
      <c r="G155" s="27">
        <f t="shared" si="3"/>
        <v>2140.29</v>
      </c>
    </row>
    <row r="156" ht="67.5" spans="1:7">
      <c r="A156" s="25">
        <v>153</v>
      </c>
      <c r="B156" s="26" t="str">
        <f>'筛选分析-数量 (求和)'!A164</f>
        <v>砂垫层</v>
      </c>
      <c r="C156" s="26" t="s">
        <v>74</v>
      </c>
      <c r="D156" s="25" t="str">
        <f>'筛选分析-数量 (求和)'!C164</f>
        <v>m3</v>
      </c>
      <c r="E156" s="27">
        <v>7191.08</v>
      </c>
      <c r="F156" s="27">
        <v>15.45</v>
      </c>
      <c r="G156" s="27">
        <f t="shared" si="3"/>
        <v>111102.19</v>
      </c>
    </row>
    <row r="157" ht="40.5" spans="1:7">
      <c r="A157" s="25">
        <v>154</v>
      </c>
      <c r="B157" s="26" t="str">
        <f>'筛选分析-数量 (求和)'!A165</f>
        <v>水马1.3X0.65（摊销5次）</v>
      </c>
      <c r="C157" s="26" t="s">
        <v>75</v>
      </c>
      <c r="D157" s="25" t="str">
        <f>'筛选分析-数量 (求和)'!C165</f>
        <v>m</v>
      </c>
      <c r="E157" s="27">
        <v>6489</v>
      </c>
      <c r="F157" s="27">
        <v>3.61</v>
      </c>
      <c r="G157" s="27">
        <f t="shared" si="3"/>
        <v>23425.29</v>
      </c>
    </row>
    <row r="158" ht="27" spans="1:7">
      <c r="A158" s="25">
        <v>155</v>
      </c>
      <c r="B158" s="26" t="str">
        <f>'筛选分析-数量 (求和)'!A166</f>
        <v>太阳能导向牌（1.4×0.4m）</v>
      </c>
      <c r="C158" s="26" t="s">
        <v>76</v>
      </c>
      <c r="D158" s="25" t="str">
        <f>'筛选分析-数量 (求和)'!C166</f>
        <v>套</v>
      </c>
      <c r="E158" s="27">
        <v>22</v>
      </c>
      <c r="F158" s="27">
        <v>30.9</v>
      </c>
      <c r="G158" s="27">
        <f t="shared" si="3"/>
        <v>679.8</v>
      </c>
    </row>
    <row r="159" ht="27" spans="1:7">
      <c r="A159" s="25">
        <v>156</v>
      </c>
      <c r="B159" s="26" t="str">
        <f>'筛选分析-数量 (求和)'!A167</f>
        <v>太阳能施工牌（1.2×0.5m）</v>
      </c>
      <c r="C159" s="26" t="s">
        <v>77</v>
      </c>
      <c r="D159" s="25" t="str">
        <f>'筛选分析-数量 (求和)'!C167</f>
        <v>套</v>
      </c>
      <c r="E159" s="27">
        <v>194</v>
      </c>
      <c r="F159" s="27">
        <v>30.9</v>
      </c>
      <c r="G159" s="27">
        <f t="shared" si="3"/>
        <v>5994.6</v>
      </c>
    </row>
    <row r="160" customFormat="1" ht="40.5" spans="1:7">
      <c r="A160" s="25">
        <v>157</v>
      </c>
      <c r="B160" s="26" t="str">
        <f>'筛选分析-数量 (求和)'!A168</f>
        <v>铁马1.5X1m（摊销5次）</v>
      </c>
      <c r="C160" s="26" t="s">
        <v>75</v>
      </c>
      <c r="D160" s="25" t="str">
        <f>'筛选分析-数量 (求和)'!C168</f>
        <v>m</v>
      </c>
      <c r="E160" s="27">
        <v>680</v>
      </c>
      <c r="F160" s="27">
        <v>3.61</v>
      </c>
      <c r="G160" s="27">
        <f t="shared" si="3"/>
        <v>2454.8</v>
      </c>
    </row>
    <row r="161" customFormat="1" ht="54" spans="1:7">
      <c r="A161" s="25">
        <v>158</v>
      </c>
      <c r="B161" s="26" t="str">
        <f>'筛选分析-数量 (求和)'!A169</f>
        <v>挖沟槽石方（极软岩)</v>
      </c>
      <c r="C161" s="26" t="s">
        <v>78</v>
      </c>
      <c r="D161" s="25" t="str">
        <f>'筛选分析-数量 (求和)'!C169</f>
        <v>m3</v>
      </c>
      <c r="E161" s="27">
        <v>10496.17</v>
      </c>
      <c r="F161" s="27">
        <v>1.39</v>
      </c>
      <c r="G161" s="27">
        <f t="shared" si="3"/>
        <v>14589.68</v>
      </c>
    </row>
    <row r="162" customFormat="1" ht="54" spans="1:7">
      <c r="A162" s="25">
        <v>159</v>
      </c>
      <c r="B162" s="26" t="str">
        <f>'筛选分析-数量 (求和)'!A170</f>
        <v>挖沟槽石方（较软岩）</v>
      </c>
      <c r="C162" s="26" t="s">
        <v>79</v>
      </c>
      <c r="D162" s="25" t="str">
        <f>'筛选分析-数量 (求和)'!C170</f>
        <v>m3</v>
      </c>
      <c r="E162" s="27">
        <v>5248.1</v>
      </c>
      <c r="F162" s="27">
        <v>1.39</v>
      </c>
      <c r="G162" s="27">
        <f t="shared" si="3"/>
        <v>7294.86</v>
      </c>
    </row>
    <row r="163" customFormat="1" ht="54" spans="1:7">
      <c r="A163" s="25">
        <v>160</v>
      </c>
      <c r="B163" s="26" t="str">
        <f>'筛选分析-数量 (求和)'!A171</f>
        <v>挖沟槽土方</v>
      </c>
      <c r="C163" s="26" t="s">
        <v>80</v>
      </c>
      <c r="D163" s="25" t="str">
        <f>'筛选分析-数量 (求和)'!C171</f>
        <v>m3</v>
      </c>
      <c r="E163" s="27">
        <v>42062.23</v>
      </c>
      <c r="F163" s="27">
        <v>1.39</v>
      </c>
      <c r="G163" s="27">
        <f t="shared" si="3"/>
        <v>58466.5</v>
      </c>
    </row>
    <row r="164" customFormat="1" ht="54" spans="1:7">
      <c r="A164" s="25">
        <v>161</v>
      </c>
      <c r="B164" s="26" t="str">
        <f>'筛选分析-数量 (求和)'!A172</f>
        <v>挖淤泥、流砂</v>
      </c>
      <c r="C164" s="26" t="s">
        <v>81</v>
      </c>
      <c r="D164" s="25" t="str">
        <f>'筛选分析-数量 (求和)'!C172</f>
        <v>m3</v>
      </c>
      <c r="E164" s="27">
        <v>258.99</v>
      </c>
      <c r="F164" s="27">
        <v>1.39</v>
      </c>
      <c r="G164" s="27">
        <f t="shared" si="3"/>
        <v>360</v>
      </c>
    </row>
    <row r="165" customFormat="1" spans="1:7">
      <c r="A165" s="25">
        <v>162</v>
      </c>
      <c r="B165" s="26" t="str">
        <f>'筛选分析-数量 (求和)'!A174</f>
        <v>围堰</v>
      </c>
      <c r="C165" s="26" t="s">
        <v>82</v>
      </c>
      <c r="D165" s="25" t="str">
        <f>'筛选分析-数量 (求和)'!C174</f>
        <v>m3</v>
      </c>
      <c r="E165" s="27">
        <v>846</v>
      </c>
      <c r="F165" s="27">
        <v>15.45</v>
      </c>
      <c r="G165" s="27">
        <f t="shared" ref="G165:G186" si="4">ROUND(E165*F165,2)</f>
        <v>13070.7</v>
      </c>
    </row>
    <row r="166" customFormat="1" ht="54" spans="1:7">
      <c r="A166" s="25">
        <v>163</v>
      </c>
      <c r="B166" s="26" t="str">
        <f>'筛选分析-数量 (求和)'!A175</f>
        <v>污水管改道 钢带增强聚乙烯螺旋波纹管 DN400mmSN8.0</v>
      </c>
      <c r="C166" s="26" t="s">
        <v>46</v>
      </c>
      <c r="D166" s="25" t="str">
        <f>'筛选分析-数量 (求和)'!C175</f>
        <v>m</v>
      </c>
      <c r="E166" s="27">
        <v>189</v>
      </c>
      <c r="F166" s="27">
        <v>44.81</v>
      </c>
      <c r="G166" s="27">
        <f t="shared" si="4"/>
        <v>8469.09</v>
      </c>
    </row>
    <row r="167" customFormat="1" ht="40.5" spans="1:7">
      <c r="A167" s="25">
        <v>164</v>
      </c>
      <c r="B167" s="26" t="str">
        <f>'筛选分析-数量 (求和)'!A176</f>
        <v>污水管检修孔</v>
      </c>
      <c r="C167" s="26" t="s">
        <v>83</v>
      </c>
      <c r="D167" s="25" t="str">
        <f>'筛选分析-数量 (求和)'!C176</f>
        <v>座</v>
      </c>
      <c r="E167" s="27">
        <v>2</v>
      </c>
      <c r="F167" s="27">
        <v>515</v>
      </c>
      <c r="G167" s="27">
        <f t="shared" si="4"/>
        <v>1030</v>
      </c>
    </row>
    <row r="168" customFormat="1" ht="94.5" spans="1:7">
      <c r="A168" s="25">
        <v>165</v>
      </c>
      <c r="B168" s="26" t="str">
        <f>'筛选分析-数量 (求和)'!A177</f>
        <v>现浇构件钢筋 螺纹钢HRB400</v>
      </c>
      <c r="C168" s="26" t="s">
        <v>84</v>
      </c>
      <c r="D168" s="25" t="str">
        <f>'筛选分析-数量 (求和)'!C177</f>
        <v>t</v>
      </c>
      <c r="E168" s="27">
        <v>157.39</v>
      </c>
      <c r="F168" s="27">
        <v>1050.6</v>
      </c>
      <c r="G168" s="27">
        <f t="shared" si="4"/>
        <v>165353.93</v>
      </c>
    </row>
    <row r="169" customFormat="1" ht="40.5" spans="1:7">
      <c r="A169" s="25">
        <v>166</v>
      </c>
      <c r="B169" s="26" t="str">
        <f>'筛选分析-数量 (求和)'!A178</f>
        <v>现浇混凝土池壁（隔墙）</v>
      </c>
      <c r="C169" s="26" t="s">
        <v>85</v>
      </c>
      <c r="D169" s="25" t="str">
        <f>'筛选分析-数量 (求和)'!C178</f>
        <v>m3</v>
      </c>
      <c r="E169" s="27">
        <v>509.54</v>
      </c>
      <c r="F169" s="27">
        <v>82.4</v>
      </c>
      <c r="G169" s="27">
        <f t="shared" si="4"/>
        <v>41986.1</v>
      </c>
    </row>
    <row r="170" customFormat="1" ht="40.5" spans="1:7">
      <c r="A170" s="25">
        <v>167</v>
      </c>
      <c r="B170" s="26" t="str">
        <f>'筛选分析-数量 (求和)'!A179</f>
        <v>现浇混凝土池底</v>
      </c>
      <c r="C170" s="26" t="s">
        <v>85</v>
      </c>
      <c r="D170" s="25" t="str">
        <f>'筛选分析-数量 (求和)'!C179</f>
        <v>m3</v>
      </c>
      <c r="E170" s="27">
        <v>307.34</v>
      </c>
      <c r="F170" s="27">
        <v>82.4</v>
      </c>
      <c r="G170" s="27">
        <f t="shared" si="4"/>
        <v>25324.82</v>
      </c>
    </row>
    <row r="171" customFormat="1" ht="40.5" spans="1:7">
      <c r="A171" s="25">
        <v>168</v>
      </c>
      <c r="B171" s="26" t="str">
        <f>'筛选分析-数量 (求和)'!A180</f>
        <v>现浇混凝土池盖板</v>
      </c>
      <c r="C171" s="26" t="s">
        <v>85</v>
      </c>
      <c r="D171" s="25" t="str">
        <f>'筛选分析-数量 (求和)'!C180</f>
        <v>m3</v>
      </c>
      <c r="E171" s="27">
        <v>307.34</v>
      </c>
      <c r="F171" s="27">
        <v>82.4</v>
      </c>
      <c r="G171" s="27">
        <f t="shared" si="4"/>
        <v>25324.82</v>
      </c>
    </row>
    <row r="172" customFormat="1" spans="1:7">
      <c r="A172" s="25">
        <v>169</v>
      </c>
      <c r="B172" s="26" t="str">
        <f>'筛选分析-数量 (求和)'!A181</f>
        <v>箱涵侧墙模板</v>
      </c>
      <c r="C172" s="26" t="s">
        <v>36</v>
      </c>
      <c r="D172" s="25" t="str">
        <f>'筛选分析-数量 (求和)'!C181</f>
        <v>m2</v>
      </c>
      <c r="E172" s="27">
        <v>1374.96</v>
      </c>
      <c r="F172" s="27">
        <v>18.54</v>
      </c>
      <c r="G172" s="27">
        <f t="shared" si="4"/>
        <v>25491.76</v>
      </c>
    </row>
    <row r="173" customFormat="1" spans="1:7">
      <c r="A173" s="25">
        <v>170</v>
      </c>
      <c r="B173" s="26" t="str">
        <f>'筛选分析-数量 (求和)'!A182</f>
        <v>箱涵垫层模板</v>
      </c>
      <c r="C173" s="26" t="s">
        <v>36</v>
      </c>
      <c r="D173" s="25" t="str">
        <f>'筛选分析-数量 (求和)'!C182</f>
        <v>m2</v>
      </c>
      <c r="E173" s="27">
        <v>40.44</v>
      </c>
      <c r="F173" s="27">
        <v>18.54</v>
      </c>
      <c r="G173" s="27">
        <f t="shared" si="4"/>
        <v>749.76</v>
      </c>
    </row>
    <row r="174" customFormat="1" spans="1:7">
      <c r="A174" s="25">
        <v>171</v>
      </c>
      <c r="B174" s="26" t="str">
        <f>'筛选分析-数量 (求和)'!A183</f>
        <v>箱涵顶板模板</v>
      </c>
      <c r="C174" s="26" t="s">
        <v>36</v>
      </c>
      <c r="D174" s="25" t="str">
        <f>'筛选分析-数量 (求和)'!C183</f>
        <v>m2</v>
      </c>
      <c r="E174" s="27">
        <v>606.6</v>
      </c>
      <c r="F174" s="27">
        <v>18.54</v>
      </c>
      <c r="G174" s="27">
        <f t="shared" si="4"/>
        <v>11246.36</v>
      </c>
    </row>
    <row r="175" customFormat="1" spans="1:7">
      <c r="A175" s="25">
        <v>172</v>
      </c>
      <c r="B175" s="26" t="str">
        <f>'筛选分析-数量 (求和)'!A184</f>
        <v>箱涵滑（底）板模板</v>
      </c>
      <c r="C175" s="26" t="s">
        <v>36</v>
      </c>
      <c r="D175" s="25" t="str">
        <f>'筛选分析-数量 (求和)'!C184</f>
        <v>m2</v>
      </c>
      <c r="E175" s="27">
        <v>161.76</v>
      </c>
      <c r="F175" s="27">
        <v>18.54</v>
      </c>
      <c r="G175" s="27">
        <f t="shared" si="4"/>
        <v>2999.03</v>
      </c>
    </row>
    <row r="176" customFormat="1" ht="54" spans="1:7">
      <c r="A176" s="25">
        <v>173</v>
      </c>
      <c r="B176" s="26" t="str">
        <f>'筛选分析-数量 (求和)'!A186</f>
        <v>引孔后注粘土浆 比重1.4</v>
      </c>
      <c r="C176" s="26" t="s">
        <v>86</v>
      </c>
      <c r="D176" s="25" t="str">
        <f>'筛选分析-数量 (求和)'!C186</f>
        <v>m3</v>
      </c>
      <c r="E176" s="27">
        <v>4566.58</v>
      </c>
      <c r="F176" s="27">
        <v>10.3</v>
      </c>
      <c r="G176" s="27">
        <f t="shared" si="4"/>
        <v>47035.77</v>
      </c>
    </row>
    <row r="177" customFormat="1" ht="54" spans="1:7">
      <c r="A177" s="25">
        <v>174</v>
      </c>
      <c r="B177" s="26" t="str">
        <f>'筛选分析-数量 (求和)'!A191</f>
        <v>雨水井周加强</v>
      </c>
      <c r="C177" s="26" t="s">
        <v>87</v>
      </c>
      <c r="D177" s="25" t="str">
        <f>'筛选分析-数量 (求和)'!C191</f>
        <v>座</v>
      </c>
      <c r="E177" s="27">
        <v>727</v>
      </c>
      <c r="F177" s="27">
        <v>206</v>
      </c>
      <c r="G177" s="27">
        <f t="shared" si="4"/>
        <v>149762</v>
      </c>
    </row>
    <row r="178" customFormat="1" ht="40.5" spans="1:7">
      <c r="A178" s="25">
        <v>175</v>
      </c>
      <c r="B178" s="26" t="str">
        <f>'筛选分析-数量 (求和)'!A193</f>
        <v>雨水口 封盖 450X750X60混凝土盖板</v>
      </c>
      <c r="C178" s="26" t="s">
        <v>88</v>
      </c>
      <c r="D178" s="25" t="str">
        <f>'筛选分析-数量 (求和)'!C193</f>
        <v>座</v>
      </c>
      <c r="E178" s="27">
        <v>282</v>
      </c>
      <c r="F178" s="27">
        <v>15.45</v>
      </c>
      <c r="G178" s="27">
        <f t="shared" si="4"/>
        <v>4356.9</v>
      </c>
    </row>
    <row r="179" customFormat="1" ht="27" spans="1:7">
      <c r="A179" s="25">
        <v>176</v>
      </c>
      <c r="B179" s="26" t="str">
        <f>'筛选分析-数量 (求和)'!A194</f>
        <v>植草沟</v>
      </c>
      <c r="C179" s="26" t="s">
        <v>89</v>
      </c>
      <c r="D179" s="25" t="str">
        <f>'筛选分析-数量 (求和)'!C194</f>
        <v>m</v>
      </c>
      <c r="E179" s="27">
        <v>25</v>
      </c>
      <c r="F179" s="27">
        <v>15.45</v>
      </c>
      <c r="G179" s="27">
        <f t="shared" si="4"/>
        <v>386.25</v>
      </c>
    </row>
    <row r="180" customFormat="1" ht="54" spans="1:7">
      <c r="A180" s="25">
        <v>177</v>
      </c>
      <c r="B180" s="26" t="str">
        <f>'筛选分析-数量 (求和)'!A195</f>
        <v>植草沟 B=500</v>
      </c>
      <c r="C180" s="26" t="s">
        <v>90</v>
      </c>
      <c r="D180" s="25" t="str">
        <f>'筛选分析-数量 (求和)'!C195</f>
        <v>m</v>
      </c>
      <c r="E180" s="27">
        <v>58</v>
      </c>
      <c r="F180" s="27">
        <v>15.45</v>
      </c>
      <c r="G180" s="27">
        <f t="shared" si="4"/>
        <v>896.1</v>
      </c>
    </row>
    <row r="181" ht="283.5" spans="1:7">
      <c r="A181" s="25">
        <v>178</v>
      </c>
      <c r="B181" s="26" t="s">
        <v>91</v>
      </c>
      <c r="C181" s="26" t="s">
        <v>92</v>
      </c>
      <c r="D181" s="25" t="s">
        <v>93</v>
      </c>
      <c r="E181" s="27">
        <v>1</v>
      </c>
      <c r="F181" s="27">
        <v>1510349.48</v>
      </c>
      <c r="G181" s="27">
        <f t="shared" si="4"/>
        <v>1510349.48</v>
      </c>
    </row>
    <row r="182" ht="81" spans="1:7">
      <c r="A182" s="25">
        <v>179</v>
      </c>
      <c r="B182" s="26" t="s">
        <v>94</v>
      </c>
      <c r="C182" s="26" t="s">
        <v>95</v>
      </c>
      <c r="D182" s="25" t="s">
        <v>93</v>
      </c>
      <c r="E182" s="27">
        <v>1</v>
      </c>
      <c r="F182" s="27">
        <v>123380.75</v>
      </c>
      <c r="G182" s="27">
        <f t="shared" si="4"/>
        <v>123380.75</v>
      </c>
    </row>
    <row r="183" ht="29" customHeight="1" spans="1:7">
      <c r="A183" s="2"/>
      <c r="B183" s="28" t="s">
        <v>96</v>
      </c>
      <c r="C183" s="28"/>
      <c r="D183" s="28"/>
      <c r="E183" s="28"/>
      <c r="F183" s="29"/>
      <c r="G183" s="29">
        <f>SUM(G4:G182)</f>
        <v>7943629.29</v>
      </c>
    </row>
    <row r="184" spans="2:7">
      <c r="B184" s="30"/>
      <c r="C184" s="30"/>
      <c r="D184" s="30"/>
      <c r="E184" s="30"/>
      <c r="G184" s="31"/>
    </row>
    <row r="185" spans="2:5">
      <c r="B185" s="30"/>
      <c r="C185" s="30"/>
      <c r="D185" s="30"/>
      <c r="E185" s="30"/>
    </row>
    <row r="186" spans="2:5">
      <c r="B186" s="30"/>
      <c r="C186" s="30"/>
      <c r="D186" s="30"/>
      <c r="E186" s="30"/>
    </row>
    <row r="187" spans="2:5">
      <c r="B187" s="30"/>
      <c r="C187" s="30"/>
      <c r="D187" s="30"/>
      <c r="E187" s="30"/>
    </row>
    <row r="188" spans="2:5">
      <c r="B188" s="30"/>
      <c r="C188" s="30"/>
      <c r="D188" s="30"/>
      <c r="E188" s="30"/>
    </row>
    <row r="189" spans="2:5">
      <c r="B189" s="30"/>
      <c r="C189" s="30"/>
      <c r="D189" s="30"/>
      <c r="E189" s="30"/>
    </row>
  </sheetData>
  <mergeCells count="3">
    <mergeCell ref="A1:G1"/>
    <mergeCell ref="A2:G2"/>
    <mergeCell ref="B183:E183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>
    <oddHeader>&amp;L&amp;G</oddHeader>
  </headerFooter>
  <rowBreaks count="2" manualBreakCount="2">
    <brk id="180" max="6" man="1"/>
    <brk id="183" max="16383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06"/>
  <sheetViews>
    <sheetView showZeros="0" workbookViewId="0">
      <pane ySplit="1" topLeftCell="A14" activePane="bottomLeft" state="frozen"/>
      <selection/>
      <selection pane="bottomLeft" activeCell="F72" sqref="F72"/>
    </sheetView>
  </sheetViews>
  <sheetFormatPr defaultColWidth="9" defaultRowHeight="15" customHeight="1"/>
  <cols>
    <col min="1" max="1" width="50.75" style="5" customWidth="1"/>
    <col min="2" max="2" width="9.375" style="5"/>
    <col min="3" max="3" width="9.375" style="6"/>
    <col min="4" max="4" width="10.375" style="5"/>
    <col min="5" max="5" width="12.125" style="4" customWidth="1"/>
    <col min="6" max="6" width="10.375" style="4"/>
    <col min="7" max="7" width="11.5" style="4"/>
    <col min="8" max="8" width="13.625" style="5" customWidth="1"/>
    <col min="9" max="9" width="10.375" style="5" customWidth="1"/>
    <col min="10" max="10" width="9.125" style="5" customWidth="1"/>
    <col min="11" max="11" width="10.375" style="5" customWidth="1"/>
    <col min="12" max="17" width="7.5" style="5" hidden="1" customWidth="1"/>
    <col min="18" max="23" width="5.75" style="5" hidden="1" customWidth="1"/>
    <col min="24" max="26" width="9" style="5" hidden="1" customWidth="1"/>
    <col min="27" max="27" width="10.375" style="5" customWidth="1"/>
    <col min="28" max="28" width="9.125" style="5" customWidth="1"/>
    <col min="29" max="31" width="10.375" style="5" customWidth="1"/>
    <col min="32" max="32" width="9.375" style="5" customWidth="1"/>
    <col min="33" max="33" width="9.375" style="5" hidden="1" customWidth="1"/>
    <col min="34" max="34" width="12.625" style="5"/>
    <col min="35" max="35" width="9" style="5"/>
    <col min="36" max="37" width="12.625" style="5"/>
    <col min="38" max="16384" width="9" style="5"/>
  </cols>
  <sheetData>
    <row r="1" s="3" customFormat="1" ht="29" customHeight="1" spans="1:32">
      <c r="A1" s="7" t="s">
        <v>97</v>
      </c>
      <c r="B1" s="7" t="s">
        <v>98</v>
      </c>
      <c r="C1" s="7" t="s">
        <v>5</v>
      </c>
      <c r="D1" s="7" t="s">
        <v>99</v>
      </c>
      <c r="E1" s="8" t="s">
        <v>100</v>
      </c>
      <c r="F1" s="8" t="s">
        <v>101</v>
      </c>
      <c r="G1" s="8" t="s">
        <v>102</v>
      </c>
      <c r="H1" s="7" t="s">
        <v>96</v>
      </c>
      <c r="I1" s="7" t="s">
        <v>103</v>
      </c>
      <c r="J1" s="7" t="s">
        <v>104</v>
      </c>
      <c r="K1" s="7" t="s">
        <v>105</v>
      </c>
      <c r="L1" s="7" t="s">
        <v>106</v>
      </c>
      <c r="M1" s="7" t="s">
        <v>107</v>
      </c>
      <c r="N1" s="7" t="s">
        <v>108</v>
      </c>
      <c r="O1" s="7" t="s">
        <v>109</v>
      </c>
      <c r="P1" s="7" t="s">
        <v>110</v>
      </c>
      <c r="Q1" s="7" t="s">
        <v>111</v>
      </c>
      <c r="R1" s="13" t="s">
        <v>99</v>
      </c>
      <c r="S1" s="13" t="s">
        <v>99</v>
      </c>
      <c r="T1" s="13" t="s">
        <v>99</v>
      </c>
      <c r="U1" s="13" t="s">
        <v>99</v>
      </c>
      <c r="V1" s="13" t="s">
        <v>99</v>
      </c>
      <c r="W1" s="13" t="s">
        <v>99</v>
      </c>
      <c r="X1" s="7"/>
      <c r="Y1" s="7"/>
      <c r="Z1" s="7"/>
      <c r="AA1" s="7" t="s">
        <v>103</v>
      </c>
      <c r="AB1" s="7" t="s">
        <v>104</v>
      </c>
      <c r="AC1" s="7" t="s">
        <v>105</v>
      </c>
      <c r="AD1" s="7"/>
      <c r="AE1" s="7"/>
      <c r="AF1" s="7" t="s">
        <v>112</v>
      </c>
    </row>
    <row r="2" customHeight="1" spans="1:32">
      <c r="A2" s="9" t="s">
        <v>113</v>
      </c>
      <c r="B2" s="9">
        <v>158.83</v>
      </c>
      <c r="C2" s="10" t="s">
        <v>114</v>
      </c>
      <c r="D2" s="9">
        <v>271.87</v>
      </c>
      <c r="E2" s="11">
        <v>15</v>
      </c>
      <c r="F2" s="11">
        <v>22.495</v>
      </c>
      <c r="G2" s="11">
        <f>153*0.5+177*0.5</f>
        <v>165</v>
      </c>
      <c r="H2" s="12">
        <f t="shared" ref="H2:H65" si="0">SUM(E2:G2)</f>
        <v>202.495</v>
      </c>
      <c r="I2" s="12">
        <f t="shared" ref="I2:I65" si="1">ROUND(E2*1.03,2)</f>
        <v>15.45</v>
      </c>
      <c r="J2" s="12">
        <f t="shared" ref="J2:J65" si="2">ROUND(F2*1.03,2)</f>
        <v>23.17</v>
      </c>
      <c r="K2" s="12">
        <f t="shared" ref="K2:K65" si="3">ROUND(G2*1.13,2)</f>
        <v>186.45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12">
        <f t="shared" ref="AA2:AA65" si="4">I2</f>
        <v>15.45</v>
      </c>
      <c r="AB2" s="12">
        <f t="shared" ref="AB2:AB65" si="5">J2</f>
        <v>23.17</v>
      </c>
      <c r="AC2" s="12">
        <f t="shared" ref="AC2:AC65" si="6">K2</f>
        <v>186.45</v>
      </c>
      <c r="AD2" s="12">
        <f t="shared" ref="AD2:AD65" si="7">AA2+AB2+AC2</f>
        <v>225.07</v>
      </c>
      <c r="AE2" s="12">
        <f t="shared" ref="AE2:AE65" si="8">D2*1.09261-AD2</f>
        <v>71.9778807</v>
      </c>
      <c r="AF2" s="14">
        <f t="shared" ref="AF2:AF65" si="9">D2*B2</f>
        <v>43181.1121</v>
      </c>
    </row>
    <row r="3" customHeight="1" spans="1:32">
      <c r="A3" s="9" t="s">
        <v>115</v>
      </c>
      <c r="B3" s="9">
        <v>3487.77</v>
      </c>
      <c r="C3" s="10" t="s">
        <v>116</v>
      </c>
      <c r="D3" s="9">
        <v>69.6</v>
      </c>
      <c r="E3" s="11">
        <v>9.3495145631068</v>
      </c>
      <c r="F3" s="11">
        <v>3.55339805825243</v>
      </c>
      <c r="G3" s="11">
        <f>408*0.15</f>
        <v>61.2</v>
      </c>
      <c r="H3" s="12">
        <f t="shared" si="0"/>
        <v>74.1029126213592</v>
      </c>
      <c r="I3" s="12">
        <f t="shared" si="1"/>
        <v>9.63</v>
      </c>
      <c r="J3" s="12">
        <f t="shared" si="2"/>
        <v>3.66</v>
      </c>
      <c r="K3" s="12">
        <f t="shared" si="3"/>
        <v>69.16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2">
        <f t="shared" si="4"/>
        <v>9.63</v>
      </c>
      <c r="AB3" s="12">
        <f t="shared" si="5"/>
        <v>3.66</v>
      </c>
      <c r="AC3" s="12">
        <f t="shared" si="6"/>
        <v>69.16</v>
      </c>
      <c r="AD3" s="12">
        <f t="shared" si="7"/>
        <v>82.45</v>
      </c>
      <c r="AE3" s="12">
        <f t="shared" si="8"/>
        <v>-6.40434400000001</v>
      </c>
      <c r="AF3" s="14">
        <f t="shared" si="9"/>
        <v>242748.792</v>
      </c>
    </row>
    <row r="4" customHeight="1" spans="1:32">
      <c r="A4" s="9" t="s">
        <v>117</v>
      </c>
      <c r="B4" s="9">
        <v>13064.97</v>
      </c>
      <c r="C4" s="10" t="s">
        <v>116</v>
      </c>
      <c r="D4" s="9">
        <v>6.76</v>
      </c>
      <c r="E4" s="11">
        <v>0.5</v>
      </c>
      <c r="F4" s="11">
        <v>0.56</v>
      </c>
      <c r="G4" s="11">
        <v>1.35</v>
      </c>
      <c r="H4" s="12">
        <f t="shared" si="0"/>
        <v>2.41</v>
      </c>
      <c r="I4" s="12">
        <f t="shared" si="1"/>
        <v>0.52</v>
      </c>
      <c r="J4" s="12">
        <f t="shared" si="2"/>
        <v>0.58</v>
      </c>
      <c r="K4" s="12">
        <f t="shared" si="3"/>
        <v>1.53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2">
        <f t="shared" si="4"/>
        <v>0.52</v>
      </c>
      <c r="AB4" s="12">
        <f t="shared" si="5"/>
        <v>0.58</v>
      </c>
      <c r="AC4" s="12">
        <f t="shared" si="6"/>
        <v>1.53</v>
      </c>
      <c r="AD4" s="12">
        <f t="shared" si="7"/>
        <v>2.63</v>
      </c>
      <c r="AE4" s="12">
        <f t="shared" si="8"/>
        <v>4.7560436</v>
      </c>
      <c r="AF4" s="14">
        <f t="shared" si="9"/>
        <v>88319.1972</v>
      </c>
    </row>
    <row r="5" customHeight="1" spans="1:32">
      <c r="A5" s="9" t="s">
        <v>118</v>
      </c>
      <c r="B5" s="9">
        <v>13064.97</v>
      </c>
      <c r="C5" s="10" t="s">
        <v>116</v>
      </c>
      <c r="D5" s="9">
        <v>67.63</v>
      </c>
      <c r="E5" s="11">
        <v>7</v>
      </c>
      <c r="F5" s="11">
        <v>12.6</v>
      </c>
      <c r="G5" s="11">
        <f>235.9*0.2</f>
        <v>47.18</v>
      </c>
      <c r="H5" s="12">
        <f t="shared" si="0"/>
        <v>66.78</v>
      </c>
      <c r="I5" s="12">
        <f t="shared" si="1"/>
        <v>7.21</v>
      </c>
      <c r="J5" s="12">
        <f t="shared" si="2"/>
        <v>12.98</v>
      </c>
      <c r="K5" s="12">
        <f t="shared" si="3"/>
        <v>53.31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2">
        <f t="shared" si="4"/>
        <v>7.21</v>
      </c>
      <c r="AB5" s="12">
        <f t="shared" si="5"/>
        <v>12.98</v>
      </c>
      <c r="AC5" s="12">
        <f t="shared" si="6"/>
        <v>53.31</v>
      </c>
      <c r="AD5" s="12">
        <f t="shared" si="7"/>
        <v>73.5</v>
      </c>
      <c r="AE5" s="12">
        <f t="shared" si="8"/>
        <v>0.393214299999997</v>
      </c>
      <c r="AF5" s="14">
        <f t="shared" si="9"/>
        <v>883583.9211</v>
      </c>
    </row>
    <row r="6" customHeight="1" spans="1:32">
      <c r="A6" s="9" t="s">
        <v>119</v>
      </c>
      <c r="B6" s="9">
        <v>13064.97</v>
      </c>
      <c r="C6" s="10" t="s">
        <v>116</v>
      </c>
      <c r="D6" s="9">
        <v>68.65</v>
      </c>
      <c r="E6" s="11">
        <v>7</v>
      </c>
      <c r="F6" s="11">
        <v>12.6</v>
      </c>
      <c r="G6" s="11">
        <f>235.9*0.2</f>
        <v>47.18</v>
      </c>
      <c r="H6" s="12">
        <f t="shared" si="0"/>
        <v>66.78</v>
      </c>
      <c r="I6" s="12">
        <f t="shared" si="1"/>
        <v>7.21</v>
      </c>
      <c r="J6" s="12">
        <f t="shared" si="2"/>
        <v>12.98</v>
      </c>
      <c r="K6" s="12">
        <f t="shared" si="3"/>
        <v>53.31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2">
        <f t="shared" si="4"/>
        <v>7.21</v>
      </c>
      <c r="AB6" s="12">
        <f t="shared" si="5"/>
        <v>12.98</v>
      </c>
      <c r="AC6" s="12">
        <f t="shared" si="6"/>
        <v>53.31</v>
      </c>
      <c r="AD6" s="12">
        <f t="shared" si="7"/>
        <v>73.5</v>
      </c>
      <c r="AE6" s="12">
        <f t="shared" si="8"/>
        <v>1.50767650000002</v>
      </c>
      <c r="AF6" s="14">
        <f t="shared" si="9"/>
        <v>896910.1905</v>
      </c>
    </row>
    <row r="7" customHeight="1" spans="1:32">
      <c r="A7" s="9" t="s">
        <v>120</v>
      </c>
      <c r="B7" s="9">
        <v>23429.64</v>
      </c>
      <c r="C7" s="10" t="s">
        <v>116</v>
      </c>
      <c r="D7" s="9">
        <v>49.58</v>
      </c>
      <c r="E7" s="11">
        <v>5.54</v>
      </c>
      <c r="F7" s="11">
        <v>3</v>
      </c>
      <c r="G7" s="11">
        <f>153*0.2</f>
        <v>30.6</v>
      </c>
      <c r="H7" s="12">
        <f t="shared" si="0"/>
        <v>39.14</v>
      </c>
      <c r="I7" s="12">
        <f t="shared" si="1"/>
        <v>5.71</v>
      </c>
      <c r="J7" s="12">
        <f t="shared" si="2"/>
        <v>3.09</v>
      </c>
      <c r="K7" s="12">
        <f t="shared" si="3"/>
        <v>34.58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2">
        <f t="shared" si="4"/>
        <v>5.71</v>
      </c>
      <c r="AB7" s="12">
        <f t="shared" si="5"/>
        <v>3.09</v>
      </c>
      <c r="AC7" s="12">
        <f t="shared" si="6"/>
        <v>34.58</v>
      </c>
      <c r="AD7" s="12">
        <f t="shared" si="7"/>
        <v>43.38</v>
      </c>
      <c r="AE7" s="12">
        <f t="shared" si="8"/>
        <v>10.7916038</v>
      </c>
      <c r="AF7" s="14">
        <f t="shared" si="9"/>
        <v>1161641.5512</v>
      </c>
    </row>
    <row r="8" customHeight="1" spans="1:32">
      <c r="A8" s="9" t="s">
        <v>121</v>
      </c>
      <c r="B8" s="9">
        <v>10364.67</v>
      </c>
      <c r="C8" s="10" t="s">
        <v>116</v>
      </c>
      <c r="D8" s="9">
        <v>115.75</v>
      </c>
      <c r="E8" s="11">
        <v>13.5</v>
      </c>
      <c r="F8" s="11"/>
      <c r="G8" s="11">
        <f>457*0.22</f>
        <v>100.54</v>
      </c>
      <c r="H8" s="12">
        <f t="shared" si="0"/>
        <v>114.04</v>
      </c>
      <c r="I8" s="12">
        <f t="shared" si="1"/>
        <v>13.91</v>
      </c>
      <c r="J8" s="12">
        <f t="shared" si="2"/>
        <v>0</v>
      </c>
      <c r="K8" s="12">
        <f t="shared" si="3"/>
        <v>113.61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2">
        <f t="shared" si="4"/>
        <v>13.91</v>
      </c>
      <c r="AB8" s="12">
        <f t="shared" si="5"/>
        <v>0</v>
      </c>
      <c r="AC8" s="12">
        <f t="shared" si="6"/>
        <v>113.61</v>
      </c>
      <c r="AD8" s="12">
        <f t="shared" si="7"/>
        <v>127.52</v>
      </c>
      <c r="AE8" s="12">
        <f t="shared" si="8"/>
        <v>-1.05039249999999</v>
      </c>
      <c r="AF8" s="14">
        <f t="shared" si="9"/>
        <v>1199710.5525</v>
      </c>
    </row>
    <row r="9" customHeight="1" spans="1:32">
      <c r="A9" s="9" t="s">
        <v>122</v>
      </c>
      <c r="B9" s="9">
        <v>1800</v>
      </c>
      <c r="C9" s="10" t="s">
        <v>116</v>
      </c>
      <c r="D9" s="9">
        <v>20.02</v>
      </c>
      <c r="E9" s="11">
        <v>13</v>
      </c>
      <c r="F9" s="11">
        <v>0</v>
      </c>
      <c r="G9" s="11">
        <v>6</v>
      </c>
      <c r="H9" s="12">
        <f t="shared" si="0"/>
        <v>19</v>
      </c>
      <c r="I9" s="12">
        <f t="shared" si="1"/>
        <v>13.39</v>
      </c>
      <c r="J9" s="12">
        <f t="shared" si="2"/>
        <v>0</v>
      </c>
      <c r="K9" s="12">
        <f t="shared" si="3"/>
        <v>6.78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2">
        <f t="shared" si="4"/>
        <v>13.39</v>
      </c>
      <c r="AB9" s="12">
        <f t="shared" si="5"/>
        <v>0</v>
      </c>
      <c r="AC9" s="12">
        <f t="shared" si="6"/>
        <v>6.78</v>
      </c>
      <c r="AD9" s="12">
        <f t="shared" si="7"/>
        <v>20.17</v>
      </c>
      <c r="AE9" s="12">
        <f t="shared" si="8"/>
        <v>1.7040522</v>
      </c>
      <c r="AF9" s="14">
        <f t="shared" si="9"/>
        <v>36036</v>
      </c>
    </row>
    <row r="10" customHeight="1" spans="1:32">
      <c r="A10" s="9" t="s">
        <v>123</v>
      </c>
      <c r="B10" s="9">
        <v>13064.97</v>
      </c>
      <c r="C10" s="10" t="s">
        <v>116</v>
      </c>
      <c r="D10" s="9">
        <v>76.19</v>
      </c>
      <c r="E10" s="11">
        <v>3.52</v>
      </c>
      <c r="F10" s="11">
        <v>5.45</v>
      </c>
      <c r="G10" s="11">
        <f>1250*0.05</f>
        <v>62.5</v>
      </c>
      <c r="H10" s="12">
        <f t="shared" si="0"/>
        <v>71.47</v>
      </c>
      <c r="I10" s="12">
        <f t="shared" si="1"/>
        <v>3.63</v>
      </c>
      <c r="J10" s="12">
        <f t="shared" si="2"/>
        <v>5.61</v>
      </c>
      <c r="K10" s="12">
        <f t="shared" si="3"/>
        <v>70.63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2">
        <f t="shared" si="4"/>
        <v>3.63</v>
      </c>
      <c r="AB10" s="12">
        <f t="shared" si="5"/>
        <v>5.61</v>
      </c>
      <c r="AC10" s="12">
        <f t="shared" si="6"/>
        <v>70.63</v>
      </c>
      <c r="AD10" s="12">
        <f t="shared" si="7"/>
        <v>79.87</v>
      </c>
      <c r="AE10" s="12">
        <f t="shared" si="8"/>
        <v>3.37595590000001</v>
      </c>
      <c r="AF10" s="14">
        <f t="shared" si="9"/>
        <v>995420.0643</v>
      </c>
    </row>
    <row r="11" customHeight="1" spans="1:32">
      <c r="A11" s="9" t="s">
        <v>124</v>
      </c>
      <c r="B11" s="9">
        <v>3487.77</v>
      </c>
      <c r="C11" s="10" t="s">
        <v>116</v>
      </c>
      <c r="D11" s="9">
        <v>107.11</v>
      </c>
      <c r="E11" s="11">
        <v>23.504854368932</v>
      </c>
      <c r="F11" s="11">
        <v>11.3495145631068</v>
      </c>
      <c r="G11" s="11">
        <v>38.52</v>
      </c>
      <c r="H11" s="12">
        <f t="shared" si="0"/>
        <v>73.3743689320388</v>
      </c>
      <c r="I11" s="12">
        <f t="shared" si="1"/>
        <v>24.21</v>
      </c>
      <c r="J11" s="12">
        <f t="shared" si="2"/>
        <v>11.69</v>
      </c>
      <c r="K11" s="12">
        <f t="shared" si="3"/>
        <v>43.53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2">
        <f t="shared" si="4"/>
        <v>24.21</v>
      </c>
      <c r="AB11" s="12">
        <f t="shared" si="5"/>
        <v>11.69</v>
      </c>
      <c r="AC11" s="12">
        <f t="shared" si="6"/>
        <v>43.53</v>
      </c>
      <c r="AD11" s="12">
        <f t="shared" si="7"/>
        <v>79.43</v>
      </c>
      <c r="AE11" s="12">
        <f t="shared" si="8"/>
        <v>37.5994571</v>
      </c>
      <c r="AF11" s="14">
        <f t="shared" si="9"/>
        <v>373575.0447</v>
      </c>
    </row>
    <row r="12" customHeight="1" spans="1:32">
      <c r="A12" s="9" t="s">
        <v>125</v>
      </c>
      <c r="B12" s="9">
        <v>13064.97</v>
      </c>
      <c r="C12" s="10" t="s">
        <v>116</v>
      </c>
      <c r="D12" s="9">
        <v>94.15</v>
      </c>
      <c r="E12" s="11">
        <v>4.22</v>
      </c>
      <c r="F12" s="11">
        <v>6.54</v>
      </c>
      <c r="G12" s="11">
        <f>1195*0.07</f>
        <v>83.65</v>
      </c>
      <c r="H12" s="12">
        <f t="shared" si="0"/>
        <v>94.41</v>
      </c>
      <c r="I12" s="12">
        <f t="shared" si="1"/>
        <v>4.35</v>
      </c>
      <c r="J12" s="12">
        <f t="shared" si="2"/>
        <v>6.74</v>
      </c>
      <c r="K12" s="12">
        <f t="shared" si="3"/>
        <v>94.52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2">
        <f t="shared" si="4"/>
        <v>4.35</v>
      </c>
      <c r="AB12" s="12">
        <f t="shared" si="5"/>
        <v>6.74</v>
      </c>
      <c r="AC12" s="12">
        <f t="shared" si="6"/>
        <v>94.52</v>
      </c>
      <c r="AD12" s="12">
        <f t="shared" si="7"/>
        <v>105.61</v>
      </c>
      <c r="AE12" s="12">
        <f t="shared" si="8"/>
        <v>-2.74076849999999</v>
      </c>
      <c r="AF12" s="14">
        <f t="shared" si="9"/>
        <v>1230066.9255</v>
      </c>
    </row>
    <row r="13" customHeight="1" spans="1:32">
      <c r="A13" s="9" t="s">
        <v>126</v>
      </c>
      <c r="B13" s="9">
        <v>328.4</v>
      </c>
      <c r="C13" s="10" t="s">
        <v>127</v>
      </c>
      <c r="D13" s="9">
        <v>1311.98</v>
      </c>
      <c r="E13" s="11">
        <v>150</v>
      </c>
      <c r="F13" s="11">
        <v>35</v>
      </c>
      <c r="G13" s="11">
        <f>1192+30</f>
        <v>1222</v>
      </c>
      <c r="H13" s="12">
        <f t="shared" si="0"/>
        <v>1407</v>
      </c>
      <c r="I13" s="12">
        <f t="shared" si="1"/>
        <v>154.5</v>
      </c>
      <c r="J13" s="12">
        <f t="shared" si="2"/>
        <v>36.05</v>
      </c>
      <c r="K13" s="12">
        <f t="shared" si="3"/>
        <v>1380.86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2">
        <f t="shared" si="4"/>
        <v>154.5</v>
      </c>
      <c r="AB13" s="12">
        <f t="shared" si="5"/>
        <v>36.05</v>
      </c>
      <c r="AC13" s="12">
        <f t="shared" si="6"/>
        <v>1380.86</v>
      </c>
      <c r="AD13" s="12">
        <f t="shared" si="7"/>
        <v>1571.41</v>
      </c>
      <c r="AE13" s="12">
        <f t="shared" si="8"/>
        <v>-137.9275322</v>
      </c>
      <c r="AF13" s="14">
        <f t="shared" si="9"/>
        <v>430854.232</v>
      </c>
    </row>
    <row r="14" customHeight="1" spans="1:32">
      <c r="A14" s="9" t="s">
        <v>128</v>
      </c>
      <c r="B14" s="9">
        <v>424.8</v>
      </c>
      <c r="C14" s="10" t="s">
        <v>127</v>
      </c>
      <c r="D14" s="9">
        <v>1527</v>
      </c>
      <c r="E14" s="11">
        <v>150</v>
      </c>
      <c r="F14" s="11">
        <v>35</v>
      </c>
      <c r="G14" s="11">
        <f>1311+30</f>
        <v>1341</v>
      </c>
      <c r="H14" s="12">
        <f t="shared" si="0"/>
        <v>1526</v>
      </c>
      <c r="I14" s="12">
        <f t="shared" si="1"/>
        <v>154.5</v>
      </c>
      <c r="J14" s="12">
        <f t="shared" si="2"/>
        <v>36.05</v>
      </c>
      <c r="K14" s="12">
        <f t="shared" si="3"/>
        <v>1515.33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2">
        <f t="shared" si="4"/>
        <v>154.5</v>
      </c>
      <c r="AB14" s="12">
        <f t="shared" si="5"/>
        <v>36.05</v>
      </c>
      <c r="AC14" s="12">
        <f t="shared" si="6"/>
        <v>1515.33</v>
      </c>
      <c r="AD14" s="12">
        <f t="shared" si="7"/>
        <v>1705.88</v>
      </c>
      <c r="AE14" s="12">
        <f t="shared" si="8"/>
        <v>-37.4645299999997</v>
      </c>
      <c r="AF14" s="14">
        <f t="shared" si="9"/>
        <v>648669.6</v>
      </c>
    </row>
    <row r="15" customHeight="1" spans="1:32">
      <c r="A15" s="9" t="s">
        <v>129</v>
      </c>
      <c r="B15" s="9">
        <v>422</v>
      </c>
      <c r="C15" s="10" t="s">
        <v>127</v>
      </c>
      <c r="D15" s="9">
        <v>1647.74</v>
      </c>
      <c r="E15" s="11">
        <v>200</v>
      </c>
      <c r="F15" s="11">
        <v>35</v>
      </c>
      <c r="G15" s="11">
        <f>1342+30</f>
        <v>1372</v>
      </c>
      <c r="H15" s="12">
        <f t="shared" si="0"/>
        <v>1607</v>
      </c>
      <c r="I15" s="12">
        <f t="shared" si="1"/>
        <v>206</v>
      </c>
      <c r="J15" s="12">
        <f t="shared" si="2"/>
        <v>36.05</v>
      </c>
      <c r="K15" s="12">
        <f t="shared" si="3"/>
        <v>1550.36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2">
        <f t="shared" si="4"/>
        <v>206</v>
      </c>
      <c r="AB15" s="12">
        <f t="shared" si="5"/>
        <v>36.05</v>
      </c>
      <c r="AC15" s="12">
        <f t="shared" si="6"/>
        <v>1550.36</v>
      </c>
      <c r="AD15" s="12">
        <f t="shared" si="7"/>
        <v>1792.41</v>
      </c>
      <c r="AE15" s="12">
        <f t="shared" si="8"/>
        <v>7.92720140000029</v>
      </c>
      <c r="AF15" s="14">
        <f t="shared" si="9"/>
        <v>695346.28</v>
      </c>
    </row>
    <row r="16" customHeight="1" spans="1:32">
      <c r="A16" s="9" t="s">
        <v>130</v>
      </c>
      <c r="B16" s="9">
        <v>17.56</v>
      </c>
      <c r="C16" s="10" t="s">
        <v>127</v>
      </c>
      <c r="D16" s="9">
        <v>1647.74</v>
      </c>
      <c r="E16" s="11">
        <v>200</v>
      </c>
      <c r="F16" s="11">
        <v>35</v>
      </c>
      <c r="G16" s="11">
        <f>1342+30</f>
        <v>1372</v>
      </c>
      <c r="H16" s="12">
        <f t="shared" si="0"/>
        <v>1607</v>
      </c>
      <c r="I16" s="12">
        <f t="shared" si="1"/>
        <v>206</v>
      </c>
      <c r="J16" s="12">
        <f t="shared" si="2"/>
        <v>36.05</v>
      </c>
      <c r="K16" s="12">
        <f t="shared" si="3"/>
        <v>1550.36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2">
        <f t="shared" si="4"/>
        <v>206</v>
      </c>
      <c r="AB16" s="12">
        <f t="shared" si="5"/>
        <v>36.05</v>
      </c>
      <c r="AC16" s="12">
        <f t="shared" si="6"/>
        <v>1550.36</v>
      </c>
      <c r="AD16" s="12">
        <f t="shared" si="7"/>
        <v>1792.41</v>
      </c>
      <c r="AE16" s="12">
        <f t="shared" si="8"/>
        <v>7.92720140000029</v>
      </c>
      <c r="AF16" s="14">
        <f t="shared" si="9"/>
        <v>28934.3144</v>
      </c>
    </row>
    <row r="17" customHeight="1" spans="1:32">
      <c r="A17" s="9" t="s">
        <v>131</v>
      </c>
      <c r="B17" s="9">
        <v>277</v>
      </c>
      <c r="C17" s="10" t="s">
        <v>127</v>
      </c>
      <c r="D17" s="9">
        <v>1990.53</v>
      </c>
      <c r="E17" s="11">
        <v>200</v>
      </c>
      <c r="F17" s="11">
        <v>35</v>
      </c>
      <c r="G17" s="11">
        <f>1492+30</f>
        <v>1522</v>
      </c>
      <c r="H17" s="12">
        <f t="shared" si="0"/>
        <v>1757</v>
      </c>
      <c r="I17" s="12">
        <f t="shared" si="1"/>
        <v>206</v>
      </c>
      <c r="J17" s="12">
        <f t="shared" si="2"/>
        <v>36.05</v>
      </c>
      <c r="K17" s="12">
        <f t="shared" si="3"/>
        <v>1719.86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2">
        <f t="shared" si="4"/>
        <v>206</v>
      </c>
      <c r="AB17" s="12">
        <f t="shared" si="5"/>
        <v>36.05</v>
      </c>
      <c r="AC17" s="12">
        <f t="shared" si="6"/>
        <v>1719.86</v>
      </c>
      <c r="AD17" s="12">
        <f t="shared" si="7"/>
        <v>1961.91</v>
      </c>
      <c r="AE17" s="12">
        <f t="shared" si="8"/>
        <v>212.9629833</v>
      </c>
      <c r="AF17" s="14">
        <f t="shared" si="9"/>
        <v>551376.81</v>
      </c>
    </row>
    <row r="18" customHeight="1" spans="1:32">
      <c r="A18" s="9" t="s">
        <v>132</v>
      </c>
      <c r="B18" s="9">
        <v>2774.28</v>
      </c>
      <c r="C18" s="10" t="s">
        <v>127</v>
      </c>
      <c r="D18" s="9">
        <v>256.38</v>
      </c>
      <c r="E18" s="11">
        <v>65</v>
      </c>
      <c r="F18" s="11">
        <v>20</v>
      </c>
      <c r="G18" s="11">
        <f>70.3+15</f>
        <v>85.3</v>
      </c>
      <c r="H18" s="12">
        <f t="shared" si="0"/>
        <v>170.3</v>
      </c>
      <c r="I18" s="12">
        <f t="shared" si="1"/>
        <v>66.95</v>
      </c>
      <c r="J18" s="12">
        <f t="shared" si="2"/>
        <v>20.6</v>
      </c>
      <c r="K18" s="12">
        <f t="shared" si="3"/>
        <v>96.39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2">
        <f t="shared" si="4"/>
        <v>66.95</v>
      </c>
      <c r="AB18" s="12">
        <f t="shared" si="5"/>
        <v>20.6</v>
      </c>
      <c r="AC18" s="12">
        <f t="shared" si="6"/>
        <v>96.39</v>
      </c>
      <c r="AD18" s="12">
        <f t="shared" si="7"/>
        <v>183.94</v>
      </c>
      <c r="AE18" s="12">
        <f t="shared" si="8"/>
        <v>96.1833518</v>
      </c>
      <c r="AF18" s="14">
        <f t="shared" si="9"/>
        <v>711269.9064</v>
      </c>
    </row>
    <row r="19" customHeight="1" spans="1:32">
      <c r="A19" s="9" t="s">
        <v>133</v>
      </c>
      <c r="B19" s="9">
        <v>1080.47</v>
      </c>
      <c r="C19" s="10" t="s">
        <v>127</v>
      </c>
      <c r="D19" s="9">
        <v>259.07</v>
      </c>
      <c r="E19" s="11">
        <v>65</v>
      </c>
      <c r="F19" s="11">
        <v>20</v>
      </c>
      <c r="G19" s="11">
        <f>70.3+15</f>
        <v>85.3</v>
      </c>
      <c r="H19" s="12">
        <f t="shared" si="0"/>
        <v>170.3</v>
      </c>
      <c r="I19" s="12">
        <f t="shared" si="1"/>
        <v>66.95</v>
      </c>
      <c r="J19" s="12">
        <f t="shared" si="2"/>
        <v>20.6</v>
      </c>
      <c r="K19" s="12">
        <f t="shared" si="3"/>
        <v>96.39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2">
        <f t="shared" si="4"/>
        <v>66.95</v>
      </c>
      <c r="AB19" s="12">
        <f t="shared" si="5"/>
        <v>20.6</v>
      </c>
      <c r="AC19" s="12">
        <f t="shared" si="6"/>
        <v>96.39</v>
      </c>
      <c r="AD19" s="12">
        <f t="shared" si="7"/>
        <v>183.94</v>
      </c>
      <c r="AE19" s="12">
        <f t="shared" si="8"/>
        <v>99.1224727</v>
      </c>
      <c r="AF19" s="14">
        <f t="shared" si="9"/>
        <v>279917.3629</v>
      </c>
    </row>
    <row r="20" customHeight="1" spans="1:32">
      <c r="A20" s="9" t="s">
        <v>134</v>
      </c>
      <c r="B20" s="9">
        <v>904.7</v>
      </c>
      <c r="C20" s="10" t="s">
        <v>116</v>
      </c>
      <c r="D20" s="9">
        <v>30.01</v>
      </c>
      <c r="E20" s="11">
        <v>3</v>
      </c>
      <c r="F20" s="11">
        <v>1.9</v>
      </c>
      <c r="G20" s="11">
        <v>27</v>
      </c>
      <c r="H20" s="12">
        <f t="shared" si="0"/>
        <v>31.9</v>
      </c>
      <c r="I20" s="12">
        <f t="shared" si="1"/>
        <v>3.09</v>
      </c>
      <c r="J20" s="12">
        <f t="shared" si="2"/>
        <v>1.96</v>
      </c>
      <c r="K20" s="12">
        <f t="shared" si="3"/>
        <v>30.51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2">
        <f t="shared" si="4"/>
        <v>3.09</v>
      </c>
      <c r="AB20" s="12">
        <f t="shared" si="5"/>
        <v>1.96</v>
      </c>
      <c r="AC20" s="12">
        <f t="shared" si="6"/>
        <v>30.51</v>
      </c>
      <c r="AD20" s="12">
        <f t="shared" si="7"/>
        <v>35.56</v>
      </c>
      <c r="AE20" s="12">
        <f t="shared" si="8"/>
        <v>-2.77077389999999</v>
      </c>
      <c r="AF20" s="14">
        <f t="shared" si="9"/>
        <v>27150.047</v>
      </c>
    </row>
    <row r="21" customHeight="1" spans="1:32">
      <c r="A21" s="9" t="s">
        <v>135</v>
      </c>
      <c r="B21" s="9">
        <v>13064.97</v>
      </c>
      <c r="C21" s="10" t="s">
        <v>116</v>
      </c>
      <c r="D21" s="9">
        <v>8.74</v>
      </c>
      <c r="E21" s="11">
        <v>2</v>
      </c>
      <c r="F21" s="11"/>
      <c r="G21" s="11">
        <v>2</v>
      </c>
      <c r="H21" s="12">
        <f t="shared" si="0"/>
        <v>4</v>
      </c>
      <c r="I21" s="12">
        <f t="shared" si="1"/>
        <v>2.06</v>
      </c>
      <c r="J21" s="12">
        <f t="shared" si="2"/>
        <v>0</v>
      </c>
      <c r="K21" s="12">
        <f t="shared" si="3"/>
        <v>2.26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2">
        <f t="shared" si="4"/>
        <v>2.06</v>
      </c>
      <c r="AB21" s="12">
        <f t="shared" si="5"/>
        <v>0</v>
      </c>
      <c r="AC21" s="12">
        <f t="shared" si="6"/>
        <v>2.26</v>
      </c>
      <c r="AD21" s="12">
        <f t="shared" si="7"/>
        <v>4.32</v>
      </c>
      <c r="AE21" s="12">
        <f t="shared" si="8"/>
        <v>5.2294114</v>
      </c>
      <c r="AF21" s="14">
        <f t="shared" si="9"/>
        <v>114187.8378</v>
      </c>
    </row>
    <row r="22" customHeight="1" spans="1:32">
      <c r="A22" s="9" t="s">
        <v>136</v>
      </c>
      <c r="B22" s="9">
        <v>606.6</v>
      </c>
      <c r="C22" s="10" t="s">
        <v>116</v>
      </c>
      <c r="D22" s="9">
        <v>13.3</v>
      </c>
      <c r="E22" s="11">
        <v>8.4</v>
      </c>
      <c r="F22" s="11"/>
      <c r="G22" s="11">
        <v>6.48</v>
      </c>
      <c r="H22" s="12">
        <f t="shared" si="0"/>
        <v>14.88</v>
      </c>
      <c r="I22" s="12">
        <f t="shared" si="1"/>
        <v>8.65</v>
      </c>
      <c r="J22" s="12">
        <f t="shared" si="2"/>
        <v>0</v>
      </c>
      <c r="K22" s="12">
        <f t="shared" si="3"/>
        <v>7.32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2">
        <f t="shared" si="4"/>
        <v>8.65</v>
      </c>
      <c r="AB22" s="12">
        <f t="shared" si="5"/>
        <v>0</v>
      </c>
      <c r="AC22" s="12">
        <f t="shared" si="6"/>
        <v>7.32</v>
      </c>
      <c r="AD22" s="12">
        <f t="shared" si="7"/>
        <v>15.97</v>
      </c>
      <c r="AE22" s="12">
        <f t="shared" si="8"/>
        <v>-1.438287</v>
      </c>
      <c r="AF22" s="14">
        <f t="shared" si="9"/>
        <v>8067.78</v>
      </c>
    </row>
    <row r="23" customHeight="1" spans="1:32">
      <c r="A23" s="9" t="s">
        <v>137</v>
      </c>
      <c r="B23" s="9">
        <v>60410.21</v>
      </c>
      <c r="C23" s="10" t="s">
        <v>127</v>
      </c>
      <c r="D23" s="9">
        <v>124.35</v>
      </c>
      <c r="E23" s="11">
        <v>10</v>
      </c>
      <c r="F23" s="11">
        <v>38.34</v>
      </c>
      <c r="G23" s="11">
        <v>15.17</v>
      </c>
      <c r="H23" s="12">
        <f t="shared" si="0"/>
        <v>63.51</v>
      </c>
      <c r="I23" s="12">
        <f t="shared" si="1"/>
        <v>10.3</v>
      </c>
      <c r="J23" s="12">
        <f t="shared" si="2"/>
        <v>39.49</v>
      </c>
      <c r="K23" s="12">
        <f t="shared" si="3"/>
        <v>17.14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2">
        <f t="shared" si="4"/>
        <v>10.3</v>
      </c>
      <c r="AB23" s="12">
        <f t="shared" si="5"/>
        <v>39.49</v>
      </c>
      <c r="AC23" s="12">
        <f t="shared" si="6"/>
        <v>17.14</v>
      </c>
      <c r="AD23" s="12">
        <f t="shared" si="7"/>
        <v>66.93</v>
      </c>
      <c r="AE23" s="12">
        <f t="shared" si="8"/>
        <v>68.9360535</v>
      </c>
      <c r="AF23" s="14">
        <f t="shared" si="9"/>
        <v>7512009.6135</v>
      </c>
    </row>
    <row r="24" customHeight="1" spans="1:32">
      <c r="A24" s="9" t="s">
        <v>138</v>
      </c>
      <c r="B24" s="9">
        <v>6334.868</v>
      </c>
      <c r="C24" s="10" t="s">
        <v>139</v>
      </c>
      <c r="D24" s="9">
        <v>814.05</v>
      </c>
      <c r="E24" s="11">
        <v>45</v>
      </c>
      <c r="F24" s="11">
        <v>40</v>
      </c>
      <c r="G24" s="11">
        <v>604.5</v>
      </c>
      <c r="H24" s="12">
        <f t="shared" si="0"/>
        <v>689.5</v>
      </c>
      <c r="I24" s="12">
        <f t="shared" si="1"/>
        <v>46.35</v>
      </c>
      <c r="J24" s="12">
        <f t="shared" si="2"/>
        <v>41.2</v>
      </c>
      <c r="K24" s="12">
        <f t="shared" si="3"/>
        <v>683.09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2">
        <f t="shared" si="4"/>
        <v>46.35</v>
      </c>
      <c r="AB24" s="12">
        <f t="shared" si="5"/>
        <v>41.2</v>
      </c>
      <c r="AC24" s="12">
        <f t="shared" si="6"/>
        <v>683.09</v>
      </c>
      <c r="AD24" s="12">
        <f t="shared" si="7"/>
        <v>770.64</v>
      </c>
      <c r="AE24" s="12">
        <f t="shared" si="8"/>
        <v>118.7991705</v>
      </c>
      <c r="AF24" s="14">
        <f t="shared" si="9"/>
        <v>5156899.2954</v>
      </c>
    </row>
    <row r="25" customHeight="1" spans="1:34">
      <c r="A25" s="9" t="s">
        <v>140</v>
      </c>
      <c r="B25" s="9">
        <v>3689.3</v>
      </c>
      <c r="C25" s="10" t="s">
        <v>127</v>
      </c>
      <c r="D25" s="9">
        <v>2.3</v>
      </c>
      <c r="E25" s="11"/>
      <c r="F25" s="11">
        <v>0.34</v>
      </c>
      <c r="G25" s="11"/>
      <c r="H25" s="12">
        <f t="shared" si="0"/>
        <v>0.34</v>
      </c>
      <c r="I25" s="12">
        <f t="shared" si="1"/>
        <v>0</v>
      </c>
      <c r="J25" s="12">
        <f t="shared" si="2"/>
        <v>0.35</v>
      </c>
      <c r="K25" s="12">
        <f t="shared" si="3"/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2">
        <f t="shared" si="4"/>
        <v>0</v>
      </c>
      <c r="AB25" s="12">
        <f t="shared" si="5"/>
        <v>0.35</v>
      </c>
      <c r="AC25" s="12">
        <f t="shared" si="6"/>
        <v>0</v>
      </c>
      <c r="AD25" s="12">
        <f t="shared" si="7"/>
        <v>0.35</v>
      </c>
      <c r="AE25" s="12">
        <f t="shared" si="8"/>
        <v>2.163003</v>
      </c>
      <c r="AF25" s="14">
        <f t="shared" si="9"/>
        <v>8485.39</v>
      </c>
      <c r="AH25" s="15" t="e">
        <f>#REF!</f>
        <v>#REF!</v>
      </c>
    </row>
    <row r="26" customHeight="1" spans="1:34">
      <c r="A26" s="9" t="s">
        <v>141</v>
      </c>
      <c r="B26" s="9">
        <v>10364.67</v>
      </c>
      <c r="C26" s="10" t="s">
        <v>116</v>
      </c>
      <c r="D26" s="9">
        <v>7.02</v>
      </c>
      <c r="E26" s="11"/>
      <c r="F26" s="11">
        <f>375*8/249</f>
        <v>12.0481927710843</v>
      </c>
      <c r="G26" s="11"/>
      <c r="H26" s="12">
        <f t="shared" si="0"/>
        <v>12.0481927710843</v>
      </c>
      <c r="I26" s="12">
        <f t="shared" si="1"/>
        <v>0</v>
      </c>
      <c r="J26" s="12">
        <f t="shared" si="2"/>
        <v>12.41</v>
      </c>
      <c r="K26" s="12">
        <f t="shared" si="3"/>
        <v>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2">
        <f t="shared" si="4"/>
        <v>0</v>
      </c>
      <c r="AB26" s="12">
        <f t="shared" si="5"/>
        <v>12.41</v>
      </c>
      <c r="AC26" s="12">
        <f t="shared" si="6"/>
        <v>0</v>
      </c>
      <c r="AD26" s="12">
        <f t="shared" si="7"/>
        <v>12.41</v>
      </c>
      <c r="AE26" s="12">
        <f t="shared" si="8"/>
        <v>-4.7398778</v>
      </c>
      <c r="AF26" s="14">
        <f t="shared" si="9"/>
        <v>72759.9834</v>
      </c>
      <c r="AH26" s="16" t="e">
        <f>#REF!</f>
        <v>#REF!</v>
      </c>
    </row>
    <row r="27" customHeight="1" spans="1:34">
      <c r="A27" s="9" t="s">
        <v>142</v>
      </c>
      <c r="B27" s="9">
        <v>3507.17</v>
      </c>
      <c r="C27" s="10" t="s">
        <v>116</v>
      </c>
      <c r="D27" s="9">
        <v>11.04</v>
      </c>
      <c r="E27" s="11"/>
      <c r="F27" s="11">
        <v>4.18</v>
      </c>
      <c r="G27" s="11"/>
      <c r="H27" s="12">
        <f t="shared" si="0"/>
        <v>4.18</v>
      </c>
      <c r="I27" s="12">
        <f t="shared" si="1"/>
        <v>0</v>
      </c>
      <c r="J27" s="12">
        <f t="shared" si="2"/>
        <v>4.31</v>
      </c>
      <c r="K27" s="12">
        <f t="shared" si="3"/>
        <v>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2">
        <f t="shared" si="4"/>
        <v>0</v>
      </c>
      <c r="AB27" s="12">
        <f t="shared" si="5"/>
        <v>4.31</v>
      </c>
      <c r="AC27" s="12">
        <f t="shared" si="6"/>
        <v>0</v>
      </c>
      <c r="AD27" s="12">
        <f t="shared" si="7"/>
        <v>4.31</v>
      </c>
      <c r="AE27" s="12">
        <f t="shared" si="8"/>
        <v>7.7524144</v>
      </c>
      <c r="AF27" s="14">
        <f t="shared" si="9"/>
        <v>38719.1568</v>
      </c>
      <c r="AH27" s="16"/>
    </row>
    <row r="28" customHeight="1" spans="1:32">
      <c r="A28" s="9" t="s">
        <v>143</v>
      </c>
      <c r="B28" s="9">
        <v>3467.52</v>
      </c>
      <c r="C28" s="10" t="s">
        <v>116</v>
      </c>
      <c r="D28" s="9">
        <v>2.76</v>
      </c>
      <c r="E28" s="11"/>
      <c r="F28" s="11">
        <v>4.18</v>
      </c>
      <c r="G28" s="11"/>
      <c r="H28" s="12">
        <f t="shared" si="0"/>
        <v>4.18</v>
      </c>
      <c r="I28" s="12">
        <f t="shared" si="1"/>
        <v>0</v>
      </c>
      <c r="J28" s="12">
        <f t="shared" si="2"/>
        <v>4.31</v>
      </c>
      <c r="K28" s="12">
        <f t="shared" si="3"/>
        <v>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2">
        <f t="shared" si="4"/>
        <v>0</v>
      </c>
      <c r="AB28" s="12">
        <f t="shared" si="5"/>
        <v>4.31</v>
      </c>
      <c r="AC28" s="12">
        <f t="shared" si="6"/>
        <v>0</v>
      </c>
      <c r="AD28" s="12">
        <f t="shared" si="7"/>
        <v>4.31</v>
      </c>
      <c r="AE28" s="12">
        <f t="shared" si="8"/>
        <v>-1.2943964</v>
      </c>
      <c r="AF28" s="14">
        <f t="shared" si="9"/>
        <v>9570.3552</v>
      </c>
    </row>
    <row r="29" customHeight="1" spans="1:34">
      <c r="A29" s="9" t="s">
        <v>144</v>
      </c>
      <c r="B29" s="9">
        <v>835.79</v>
      </c>
      <c r="C29" s="10" t="s">
        <v>116</v>
      </c>
      <c r="D29" s="9">
        <v>11.04</v>
      </c>
      <c r="E29" s="11"/>
      <c r="F29" s="11">
        <v>4.18</v>
      </c>
      <c r="G29" s="11"/>
      <c r="H29" s="12">
        <f t="shared" si="0"/>
        <v>4.18</v>
      </c>
      <c r="I29" s="12">
        <f t="shared" si="1"/>
        <v>0</v>
      </c>
      <c r="J29" s="12">
        <f t="shared" si="2"/>
        <v>4.31</v>
      </c>
      <c r="K29" s="12">
        <f t="shared" si="3"/>
        <v>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2">
        <f t="shared" si="4"/>
        <v>0</v>
      </c>
      <c r="AB29" s="12">
        <f t="shared" si="5"/>
        <v>4.31</v>
      </c>
      <c r="AC29" s="12">
        <f t="shared" si="6"/>
        <v>0</v>
      </c>
      <c r="AD29" s="12">
        <f t="shared" si="7"/>
        <v>4.31</v>
      </c>
      <c r="AE29" s="12">
        <f t="shared" si="8"/>
        <v>7.7524144</v>
      </c>
      <c r="AF29" s="14">
        <f t="shared" si="9"/>
        <v>9227.1216</v>
      </c>
      <c r="AH29" s="5" t="e">
        <f>AH26/0.03</f>
        <v>#REF!</v>
      </c>
    </row>
    <row r="30" customHeight="1" spans="1:32">
      <c r="A30" s="9" t="s">
        <v>145</v>
      </c>
      <c r="B30" s="9">
        <v>10364.67</v>
      </c>
      <c r="C30" s="10" t="s">
        <v>116</v>
      </c>
      <c r="D30" s="9">
        <v>3.68</v>
      </c>
      <c r="E30" s="11"/>
      <c r="F30" s="11">
        <v>4.18</v>
      </c>
      <c r="G30" s="11"/>
      <c r="H30" s="12">
        <f t="shared" si="0"/>
        <v>4.18</v>
      </c>
      <c r="I30" s="12">
        <f t="shared" si="1"/>
        <v>0</v>
      </c>
      <c r="J30" s="12">
        <f t="shared" si="2"/>
        <v>4.31</v>
      </c>
      <c r="K30" s="12">
        <f t="shared" si="3"/>
        <v>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2">
        <f t="shared" si="4"/>
        <v>0</v>
      </c>
      <c r="AB30" s="12">
        <f t="shared" si="5"/>
        <v>4.31</v>
      </c>
      <c r="AC30" s="12">
        <f t="shared" si="6"/>
        <v>0</v>
      </c>
      <c r="AD30" s="12">
        <f t="shared" si="7"/>
        <v>4.31</v>
      </c>
      <c r="AE30" s="12">
        <f t="shared" si="8"/>
        <v>-0.289195199999999</v>
      </c>
      <c r="AF30" s="14">
        <f t="shared" si="9"/>
        <v>38141.9856</v>
      </c>
    </row>
    <row r="31" customHeight="1" spans="1:32">
      <c r="A31" s="9" t="s">
        <v>146</v>
      </c>
      <c r="B31" s="9">
        <v>9557.8</v>
      </c>
      <c r="C31" s="10" t="s">
        <v>116</v>
      </c>
      <c r="D31" s="9">
        <v>11.04</v>
      </c>
      <c r="E31" s="11"/>
      <c r="F31" s="11">
        <f>F30*3</f>
        <v>12.54</v>
      </c>
      <c r="G31" s="11"/>
      <c r="H31" s="12">
        <f t="shared" si="0"/>
        <v>12.54</v>
      </c>
      <c r="I31" s="12">
        <f t="shared" si="1"/>
        <v>0</v>
      </c>
      <c r="J31" s="12">
        <f t="shared" si="2"/>
        <v>12.92</v>
      </c>
      <c r="K31" s="12">
        <f t="shared" si="3"/>
        <v>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2">
        <f t="shared" si="4"/>
        <v>0</v>
      </c>
      <c r="AB31" s="12">
        <f t="shared" si="5"/>
        <v>12.92</v>
      </c>
      <c r="AC31" s="12">
        <f t="shared" si="6"/>
        <v>0</v>
      </c>
      <c r="AD31" s="12">
        <f t="shared" si="7"/>
        <v>12.92</v>
      </c>
      <c r="AE31" s="12">
        <f t="shared" si="8"/>
        <v>-0.8575856</v>
      </c>
      <c r="AF31" s="14">
        <f t="shared" si="9"/>
        <v>105518.112</v>
      </c>
    </row>
    <row r="32" customHeight="1" spans="1:32">
      <c r="A32" s="9" t="s">
        <v>147</v>
      </c>
      <c r="B32" s="9">
        <v>3507.17</v>
      </c>
      <c r="C32" s="10" t="s">
        <v>116</v>
      </c>
      <c r="D32" s="9">
        <v>3.58</v>
      </c>
      <c r="E32" s="11"/>
      <c r="F32" s="11">
        <v>4.18</v>
      </c>
      <c r="G32" s="11"/>
      <c r="H32" s="12">
        <f t="shared" si="0"/>
        <v>4.18</v>
      </c>
      <c r="I32" s="12">
        <f t="shared" si="1"/>
        <v>0</v>
      </c>
      <c r="J32" s="12">
        <f t="shared" si="2"/>
        <v>4.31</v>
      </c>
      <c r="K32" s="12">
        <f t="shared" si="3"/>
        <v>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2">
        <f t="shared" si="4"/>
        <v>0</v>
      </c>
      <c r="AB32" s="12">
        <f t="shared" si="5"/>
        <v>4.31</v>
      </c>
      <c r="AC32" s="12">
        <f t="shared" si="6"/>
        <v>0</v>
      </c>
      <c r="AD32" s="12">
        <f t="shared" si="7"/>
        <v>4.31</v>
      </c>
      <c r="AE32" s="12">
        <f t="shared" si="8"/>
        <v>-0.398456199999999</v>
      </c>
      <c r="AF32" s="14">
        <f t="shared" si="9"/>
        <v>12555.6686</v>
      </c>
    </row>
    <row r="33" customHeight="1" spans="1:32">
      <c r="A33" s="9" t="s">
        <v>148</v>
      </c>
      <c r="B33" s="9">
        <v>9557.8</v>
      </c>
      <c r="C33" s="10" t="s">
        <v>116</v>
      </c>
      <c r="D33" s="9">
        <v>3.58</v>
      </c>
      <c r="E33" s="11"/>
      <c r="F33" s="11">
        <v>4.18</v>
      </c>
      <c r="G33" s="11"/>
      <c r="H33" s="12">
        <f t="shared" si="0"/>
        <v>4.18</v>
      </c>
      <c r="I33" s="12">
        <f t="shared" si="1"/>
        <v>0</v>
      </c>
      <c r="J33" s="12">
        <f t="shared" si="2"/>
        <v>4.31</v>
      </c>
      <c r="K33" s="12">
        <f t="shared" si="3"/>
        <v>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2">
        <f t="shared" si="4"/>
        <v>0</v>
      </c>
      <c r="AB33" s="12">
        <f t="shared" si="5"/>
        <v>4.31</v>
      </c>
      <c r="AC33" s="12">
        <f t="shared" si="6"/>
        <v>0</v>
      </c>
      <c r="AD33" s="12">
        <f t="shared" si="7"/>
        <v>4.31</v>
      </c>
      <c r="AE33" s="12">
        <f t="shared" si="8"/>
        <v>-0.398456199999999</v>
      </c>
      <c r="AF33" s="14">
        <f t="shared" si="9"/>
        <v>34216.924</v>
      </c>
    </row>
    <row r="34" customHeight="1" spans="1:32">
      <c r="A34" s="9" t="s">
        <v>149</v>
      </c>
      <c r="B34" s="9">
        <v>3487.77</v>
      </c>
      <c r="C34" s="10" t="s">
        <v>116</v>
      </c>
      <c r="D34" s="9">
        <v>0.93</v>
      </c>
      <c r="E34" s="11"/>
      <c r="F34" s="11">
        <v>4.18</v>
      </c>
      <c r="G34" s="11"/>
      <c r="H34" s="12">
        <f t="shared" si="0"/>
        <v>4.18</v>
      </c>
      <c r="I34" s="12">
        <f t="shared" si="1"/>
        <v>0</v>
      </c>
      <c r="J34" s="12">
        <f t="shared" si="2"/>
        <v>4.31</v>
      </c>
      <c r="K34" s="12">
        <f t="shared" si="3"/>
        <v>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2">
        <f t="shared" si="4"/>
        <v>0</v>
      </c>
      <c r="AB34" s="12">
        <f t="shared" si="5"/>
        <v>4.31</v>
      </c>
      <c r="AC34" s="12">
        <f t="shared" si="6"/>
        <v>0</v>
      </c>
      <c r="AD34" s="12">
        <f t="shared" si="7"/>
        <v>4.31</v>
      </c>
      <c r="AE34" s="12">
        <f t="shared" si="8"/>
        <v>-3.2938727</v>
      </c>
      <c r="AF34" s="14">
        <f t="shared" si="9"/>
        <v>3243.6261</v>
      </c>
    </row>
    <row r="35" customHeight="1" spans="1:32">
      <c r="A35" s="9" t="s">
        <v>150</v>
      </c>
      <c r="B35" s="9">
        <v>2</v>
      </c>
      <c r="C35" s="10" t="s">
        <v>151</v>
      </c>
      <c r="D35" s="9">
        <v>3000</v>
      </c>
      <c r="E35" s="11">
        <v>50</v>
      </c>
      <c r="F35" s="11"/>
      <c r="G35" s="11">
        <v>1239</v>
      </c>
      <c r="H35" s="12">
        <f t="shared" si="0"/>
        <v>1289</v>
      </c>
      <c r="I35" s="12">
        <f t="shared" si="1"/>
        <v>51.5</v>
      </c>
      <c r="J35" s="12">
        <f t="shared" si="2"/>
        <v>0</v>
      </c>
      <c r="K35" s="12">
        <f t="shared" si="3"/>
        <v>1400.07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2">
        <f t="shared" si="4"/>
        <v>51.5</v>
      </c>
      <c r="AB35" s="12">
        <f t="shared" si="5"/>
        <v>0</v>
      </c>
      <c r="AC35" s="12">
        <f t="shared" si="6"/>
        <v>1400.07</v>
      </c>
      <c r="AD35" s="12">
        <f t="shared" si="7"/>
        <v>1451.57</v>
      </c>
      <c r="AE35" s="12">
        <f t="shared" si="8"/>
        <v>1826.26</v>
      </c>
      <c r="AF35" s="14">
        <f t="shared" si="9"/>
        <v>6000</v>
      </c>
    </row>
    <row r="36" customHeight="1" spans="1:32">
      <c r="A36" s="9" t="s">
        <v>152</v>
      </c>
      <c r="B36" s="9">
        <v>31576.93</v>
      </c>
      <c r="C36" s="10" t="s">
        <v>116</v>
      </c>
      <c r="D36" s="9">
        <v>16.06</v>
      </c>
      <c r="E36" s="11">
        <v>4</v>
      </c>
      <c r="F36" s="11"/>
      <c r="G36" s="11">
        <v>10</v>
      </c>
      <c r="H36" s="12">
        <f t="shared" si="0"/>
        <v>14</v>
      </c>
      <c r="I36" s="12">
        <f t="shared" si="1"/>
        <v>4.12</v>
      </c>
      <c r="J36" s="12">
        <f t="shared" si="2"/>
        <v>0</v>
      </c>
      <c r="K36" s="12">
        <f t="shared" si="3"/>
        <v>11.3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2">
        <f t="shared" si="4"/>
        <v>4.12</v>
      </c>
      <c r="AB36" s="12">
        <f t="shared" si="5"/>
        <v>0</v>
      </c>
      <c r="AC36" s="12">
        <f t="shared" si="6"/>
        <v>11.3</v>
      </c>
      <c r="AD36" s="12">
        <f t="shared" si="7"/>
        <v>15.42</v>
      </c>
      <c r="AE36" s="12">
        <f t="shared" si="8"/>
        <v>2.1273166</v>
      </c>
      <c r="AF36" s="14">
        <f t="shared" si="9"/>
        <v>507125.4958</v>
      </c>
    </row>
    <row r="37" customHeight="1" spans="1:32">
      <c r="A37" s="9" t="s">
        <v>153</v>
      </c>
      <c r="B37" s="9">
        <v>5</v>
      </c>
      <c r="C37" s="10" t="s">
        <v>127</v>
      </c>
      <c r="D37" s="9">
        <v>3500</v>
      </c>
      <c r="E37" s="11">
        <v>500</v>
      </c>
      <c r="F37" s="11"/>
      <c r="G37" s="11">
        <v>1500</v>
      </c>
      <c r="H37" s="12">
        <f t="shared" si="0"/>
        <v>2000</v>
      </c>
      <c r="I37" s="12">
        <f t="shared" si="1"/>
        <v>515</v>
      </c>
      <c r="J37" s="12">
        <f t="shared" si="2"/>
        <v>0</v>
      </c>
      <c r="K37" s="12">
        <f t="shared" si="3"/>
        <v>1695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2">
        <f t="shared" si="4"/>
        <v>515</v>
      </c>
      <c r="AB37" s="12">
        <f t="shared" si="5"/>
        <v>0</v>
      </c>
      <c r="AC37" s="12">
        <f t="shared" si="6"/>
        <v>1695</v>
      </c>
      <c r="AD37" s="12">
        <f t="shared" si="7"/>
        <v>2210</v>
      </c>
      <c r="AE37" s="12">
        <f t="shared" si="8"/>
        <v>1614.135</v>
      </c>
      <c r="AF37" s="14">
        <f t="shared" si="9"/>
        <v>17500</v>
      </c>
    </row>
    <row r="38" customHeight="1" spans="1:32">
      <c r="A38" s="9" t="s">
        <v>154</v>
      </c>
      <c r="B38" s="9">
        <v>10</v>
      </c>
      <c r="C38" s="10" t="s">
        <v>127</v>
      </c>
      <c r="D38" s="9">
        <v>5000</v>
      </c>
      <c r="E38" s="11">
        <v>500</v>
      </c>
      <c r="F38" s="11"/>
      <c r="G38" s="11">
        <v>3000</v>
      </c>
      <c r="H38" s="12">
        <f t="shared" si="0"/>
        <v>3500</v>
      </c>
      <c r="I38" s="12">
        <f t="shared" si="1"/>
        <v>515</v>
      </c>
      <c r="J38" s="12">
        <f t="shared" si="2"/>
        <v>0</v>
      </c>
      <c r="K38" s="12">
        <f t="shared" si="3"/>
        <v>3390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2">
        <f t="shared" si="4"/>
        <v>515</v>
      </c>
      <c r="AB38" s="12">
        <f t="shared" si="5"/>
        <v>0</v>
      </c>
      <c r="AC38" s="12">
        <f t="shared" si="6"/>
        <v>3390</v>
      </c>
      <c r="AD38" s="12">
        <f t="shared" si="7"/>
        <v>3905</v>
      </c>
      <c r="AE38" s="12">
        <f t="shared" si="8"/>
        <v>1558.05</v>
      </c>
      <c r="AF38" s="14">
        <f t="shared" si="9"/>
        <v>50000</v>
      </c>
    </row>
    <row r="39" customHeight="1" spans="1:32">
      <c r="A39" s="9" t="s">
        <v>155</v>
      </c>
      <c r="B39" s="9">
        <v>1123.24</v>
      </c>
      <c r="C39" s="10" t="s">
        <v>116</v>
      </c>
      <c r="D39" s="9">
        <v>30.36</v>
      </c>
      <c r="E39" s="11">
        <v>18</v>
      </c>
      <c r="F39" s="11">
        <v>0.5</v>
      </c>
      <c r="G39" s="11">
        <v>38</v>
      </c>
      <c r="H39" s="12">
        <f t="shared" si="0"/>
        <v>56.5</v>
      </c>
      <c r="I39" s="12">
        <f t="shared" si="1"/>
        <v>18.54</v>
      </c>
      <c r="J39" s="12">
        <f t="shared" si="2"/>
        <v>0.52</v>
      </c>
      <c r="K39" s="12">
        <f t="shared" si="3"/>
        <v>42.94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2">
        <f t="shared" si="4"/>
        <v>18.54</v>
      </c>
      <c r="AB39" s="12">
        <f t="shared" si="5"/>
        <v>0.52</v>
      </c>
      <c r="AC39" s="12">
        <f t="shared" si="6"/>
        <v>42.94</v>
      </c>
      <c r="AD39" s="12">
        <f t="shared" si="7"/>
        <v>62</v>
      </c>
      <c r="AE39" s="12">
        <f t="shared" si="8"/>
        <v>-28.8283604</v>
      </c>
      <c r="AF39" s="14">
        <f t="shared" si="9"/>
        <v>34101.5664</v>
      </c>
    </row>
    <row r="40" customHeight="1" spans="1:32">
      <c r="A40" s="9" t="s">
        <v>156</v>
      </c>
      <c r="B40" s="9">
        <v>23</v>
      </c>
      <c r="C40" s="10" t="s">
        <v>157</v>
      </c>
      <c r="D40" s="9">
        <v>694.32</v>
      </c>
      <c r="E40" s="11">
        <v>100</v>
      </c>
      <c r="F40" s="11"/>
      <c r="G40" s="11">
        <v>450</v>
      </c>
      <c r="H40" s="12">
        <f t="shared" si="0"/>
        <v>550</v>
      </c>
      <c r="I40" s="12">
        <f t="shared" si="1"/>
        <v>103</v>
      </c>
      <c r="J40" s="12">
        <f t="shared" si="2"/>
        <v>0</v>
      </c>
      <c r="K40" s="12">
        <f t="shared" si="3"/>
        <v>508.5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2">
        <f t="shared" si="4"/>
        <v>103</v>
      </c>
      <c r="AB40" s="12">
        <f t="shared" si="5"/>
        <v>0</v>
      </c>
      <c r="AC40" s="12">
        <f t="shared" si="6"/>
        <v>508.5</v>
      </c>
      <c r="AD40" s="12">
        <f t="shared" si="7"/>
        <v>611.5</v>
      </c>
      <c r="AE40" s="12">
        <f t="shared" si="8"/>
        <v>147.1209752</v>
      </c>
      <c r="AF40" s="14">
        <f t="shared" si="9"/>
        <v>15969.36</v>
      </c>
    </row>
    <row r="41" customHeight="1" spans="1:32">
      <c r="A41" s="9" t="s">
        <v>158</v>
      </c>
      <c r="B41" s="9">
        <v>52</v>
      </c>
      <c r="C41" s="10" t="s">
        <v>157</v>
      </c>
      <c r="D41" s="9">
        <v>417.41</v>
      </c>
      <c r="E41" s="11">
        <v>50</v>
      </c>
      <c r="F41" s="11"/>
      <c r="G41" s="11">
        <v>275</v>
      </c>
      <c r="H41" s="12">
        <f t="shared" si="0"/>
        <v>325</v>
      </c>
      <c r="I41" s="12">
        <f t="shared" si="1"/>
        <v>51.5</v>
      </c>
      <c r="J41" s="12">
        <f t="shared" si="2"/>
        <v>0</v>
      </c>
      <c r="K41" s="12">
        <f t="shared" si="3"/>
        <v>310.75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2">
        <f t="shared" si="4"/>
        <v>51.5</v>
      </c>
      <c r="AB41" s="12">
        <f t="shared" si="5"/>
        <v>0</v>
      </c>
      <c r="AC41" s="12">
        <f t="shared" si="6"/>
        <v>310.75</v>
      </c>
      <c r="AD41" s="12">
        <f t="shared" si="7"/>
        <v>362.25</v>
      </c>
      <c r="AE41" s="12">
        <f t="shared" si="8"/>
        <v>93.8163401</v>
      </c>
      <c r="AF41" s="14">
        <f t="shared" si="9"/>
        <v>21705.32</v>
      </c>
    </row>
    <row r="42" customHeight="1" spans="1:32">
      <c r="A42" s="9" t="s">
        <v>159</v>
      </c>
      <c r="B42" s="9">
        <v>40</v>
      </c>
      <c r="C42" s="10" t="s">
        <v>157</v>
      </c>
      <c r="D42" s="9">
        <v>383.58</v>
      </c>
      <c r="E42" s="11">
        <v>50</v>
      </c>
      <c r="F42" s="11"/>
      <c r="G42" s="11">
        <v>260</v>
      </c>
      <c r="H42" s="12">
        <f t="shared" si="0"/>
        <v>310</v>
      </c>
      <c r="I42" s="12">
        <f t="shared" si="1"/>
        <v>51.5</v>
      </c>
      <c r="J42" s="12">
        <f t="shared" si="2"/>
        <v>0</v>
      </c>
      <c r="K42" s="12">
        <f t="shared" si="3"/>
        <v>293.8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2">
        <f t="shared" si="4"/>
        <v>51.5</v>
      </c>
      <c r="AB42" s="12">
        <f t="shared" si="5"/>
        <v>0</v>
      </c>
      <c r="AC42" s="12">
        <f t="shared" si="6"/>
        <v>293.8</v>
      </c>
      <c r="AD42" s="12">
        <f t="shared" si="7"/>
        <v>345.3</v>
      </c>
      <c r="AE42" s="12">
        <f t="shared" si="8"/>
        <v>73.8033438</v>
      </c>
      <c r="AF42" s="14">
        <f t="shared" si="9"/>
        <v>15343.2</v>
      </c>
    </row>
    <row r="43" customHeight="1" spans="1:32">
      <c r="A43" s="9" t="s">
        <v>160</v>
      </c>
      <c r="B43" s="9">
        <v>10046.92</v>
      </c>
      <c r="C43" s="10" t="s">
        <v>116</v>
      </c>
      <c r="D43" s="9">
        <v>44.54</v>
      </c>
      <c r="E43" s="11">
        <v>18</v>
      </c>
      <c r="F43" s="11">
        <v>0.5</v>
      </c>
      <c r="G43" s="11">
        <v>38</v>
      </c>
      <c r="H43" s="12">
        <f t="shared" si="0"/>
        <v>56.5</v>
      </c>
      <c r="I43" s="12">
        <f t="shared" si="1"/>
        <v>18.54</v>
      </c>
      <c r="J43" s="12">
        <f t="shared" si="2"/>
        <v>0.52</v>
      </c>
      <c r="K43" s="12">
        <f t="shared" si="3"/>
        <v>42.94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2">
        <f t="shared" si="4"/>
        <v>18.54</v>
      </c>
      <c r="AB43" s="12">
        <f t="shared" si="5"/>
        <v>0.52</v>
      </c>
      <c r="AC43" s="12">
        <f t="shared" si="6"/>
        <v>42.94</v>
      </c>
      <c r="AD43" s="12">
        <f t="shared" si="7"/>
        <v>62</v>
      </c>
      <c r="AE43" s="12">
        <f t="shared" si="8"/>
        <v>-13.3351506</v>
      </c>
      <c r="AF43" s="14">
        <f t="shared" si="9"/>
        <v>447489.8168</v>
      </c>
    </row>
    <row r="44" customHeight="1" spans="1:32">
      <c r="A44" s="9" t="s">
        <v>161</v>
      </c>
      <c r="B44" s="9">
        <v>1820.14</v>
      </c>
      <c r="C44" s="10" t="s">
        <v>116</v>
      </c>
      <c r="D44" s="9">
        <v>38.8</v>
      </c>
      <c r="E44" s="11">
        <v>18</v>
      </c>
      <c r="F44" s="11">
        <v>0.5</v>
      </c>
      <c r="G44" s="11">
        <v>38</v>
      </c>
      <c r="H44" s="12">
        <f t="shared" si="0"/>
        <v>56.5</v>
      </c>
      <c r="I44" s="12">
        <f t="shared" si="1"/>
        <v>18.54</v>
      </c>
      <c r="J44" s="12">
        <f t="shared" si="2"/>
        <v>0.52</v>
      </c>
      <c r="K44" s="12">
        <f t="shared" si="3"/>
        <v>42.94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2">
        <f t="shared" si="4"/>
        <v>18.54</v>
      </c>
      <c r="AB44" s="12">
        <f t="shared" si="5"/>
        <v>0.52</v>
      </c>
      <c r="AC44" s="12">
        <f t="shared" si="6"/>
        <v>42.94</v>
      </c>
      <c r="AD44" s="12">
        <f t="shared" si="7"/>
        <v>62</v>
      </c>
      <c r="AE44" s="12">
        <f t="shared" si="8"/>
        <v>-19.606732</v>
      </c>
      <c r="AF44" s="14">
        <f t="shared" si="9"/>
        <v>70621.432</v>
      </c>
    </row>
    <row r="45" customHeight="1" spans="1:32">
      <c r="A45" s="9" t="s">
        <v>162</v>
      </c>
      <c r="B45" s="9">
        <v>128</v>
      </c>
      <c r="C45" s="10" t="s">
        <v>163</v>
      </c>
      <c r="D45" s="9">
        <v>80</v>
      </c>
      <c r="E45" s="11">
        <v>10</v>
      </c>
      <c r="F45" s="11"/>
      <c r="G45" s="11">
        <v>100</v>
      </c>
      <c r="H45" s="12">
        <f t="shared" si="0"/>
        <v>110</v>
      </c>
      <c r="I45" s="12">
        <f t="shared" si="1"/>
        <v>10.3</v>
      </c>
      <c r="J45" s="12">
        <f t="shared" si="2"/>
        <v>0</v>
      </c>
      <c r="K45" s="12">
        <f t="shared" si="3"/>
        <v>113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2">
        <f t="shared" si="4"/>
        <v>10.3</v>
      </c>
      <c r="AB45" s="12">
        <f t="shared" si="5"/>
        <v>0</v>
      </c>
      <c r="AC45" s="12">
        <f t="shared" si="6"/>
        <v>113</v>
      </c>
      <c r="AD45" s="12">
        <f t="shared" si="7"/>
        <v>123.3</v>
      </c>
      <c r="AE45" s="12">
        <f t="shared" si="8"/>
        <v>-35.8912</v>
      </c>
      <c r="AF45" s="14">
        <f t="shared" si="9"/>
        <v>10240</v>
      </c>
    </row>
    <row r="46" customHeight="1" spans="1:32">
      <c r="A46" s="9" t="s">
        <v>164</v>
      </c>
      <c r="B46" s="9">
        <v>1069.5</v>
      </c>
      <c r="C46" s="10" t="s">
        <v>127</v>
      </c>
      <c r="D46" s="9">
        <v>753.04</v>
      </c>
      <c r="E46" s="11">
        <v>43.5</v>
      </c>
      <c r="F46" s="11"/>
      <c r="G46" s="11">
        <v>1223</v>
      </c>
      <c r="H46" s="12">
        <f t="shared" si="0"/>
        <v>1266.5</v>
      </c>
      <c r="I46" s="12">
        <f t="shared" si="1"/>
        <v>44.81</v>
      </c>
      <c r="J46" s="12">
        <f t="shared" si="2"/>
        <v>0</v>
      </c>
      <c r="K46" s="12">
        <f t="shared" si="3"/>
        <v>1381.99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12">
        <f t="shared" si="4"/>
        <v>44.81</v>
      </c>
      <c r="AB46" s="12">
        <f t="shared" si="5"/>
        <v>0</v>
      </c>
      <c r="AC46" s="12">
        <f t="shared" si="6"/>
        <v>1381.99</v>
      </c>
      <c r="AD46" s="12">
        <f t="shared" si="7"/>
        <v>1426.8</v>
      </c>
      <c r="AE46" s="12">
        <f t="shared" si="8"/>
        <v>-604.0209656</v>
      </c>
      <c r="AF46" s="14">
        <f t="shared" si="9"/>
        <v>805376.28</v>
      </c>
    </row>
    <row r="47" customHeight="1" spans="1:32">
      <c r="A47" s="9" t="s">
        <v>165</v>
      </c>
      <c r="B47" s="9">
        <v>32.3</v>
      </c>
      <c r="C47" s="10" t="s">
        <v>127</v>
      </c>
      <c r="D47" s="9">
        <v>725.99</v>
      </c>
      <c r="E47" s="11">
        <v>43.5</v>
      </c>
      <c r="F47" s="11"/>
      <c r="G47" s="11">
        <v>1109</v>
      </c>
      <c r="H47" s="12">
        <f t="shared" si="0"/>
        <v>1152.5</v>
      </c>
      <c r="I47" s="12">
        <f t="shared" si="1"/>
        <v>44.81</v>
      </c>
      <c r="J47" s="12">
        <f t="shared" si="2"/>
        <v>0</v>
      </c>
      <c r="K47" s="12">
        <f t="shared" si="3"/>
        <v>1253.17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2">
        <f t="shared" si="4"/>
        <v>44.81</v>
      </c>
      <c r="AB47" s="12">
        <f t="shared" si="5"/>
        <v>0</v>
      </c>
      <c r="AC47" s="12">
        <f t="shared" si="6"/>
        <v>1253.17</v>
      </c>
      <c r="AD47" s="12">
        <f t="shared" si="7"/>
        <v>1297.98</v>
      </c>
      <c r="AE47" s="12">
        <f t="shared" si="8"/>
        <v>-504.7560661</v>
      </c>
      <c r="AF47" s="14">
        <f t="shared" si="9"/>
        <v>23449.477</v>
      </c>
    </row>
    <row r="48" customHeight="1" spans="1:32">
      <c r="A48" s="9" t="s">
        <v>166</v>
      </c>
      <c r="B48" s="9">
        <v>225.5</v>
      </c>
      <c r="C48" s="10" t="s">
        <v>127</v>
      </c>
      <c r="D48" s="9">
        <v>962.37</v>
      </c>
      <c r="E48" s="11">
        <v>43.5</v>
      </c>
      <c r="F48" s="11"/>
      <c r="G48" s="11">
        <v>1650</v>
      </c>
      <c r="H48" s="12">
        <f t="shared" si="0"/>
        <v>1693.5</v>
      </c>
      <c r="I48" s="12">
        <f t="shared" si="1"/>
        <v>44.81</v>
      </c>
      <c r="J48" s="12">
        <f t="shared" si="2"/>
        <v>0</v>
      </c>
      <c r="K48" s="12">
        <f t="shared" si="3"/>
        <v>1864.5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2">
        <f t="shared" si="4"/>
        <v>44.81</v>
      </c>
      <c r="AB48" s="12">
        <f t="shared" si="5"/>
        <v>0</v>
      </c>
      <c r="AC48" s="12">
        <f t="shared" si="6"/>
        <v>1864.5</v>
      </c>
      <c r="AD48" s="12">
        <f t="shared" si="7"/>
        <v>1909.31</v>
      </c>
      <c r="AE48" s="12">
        <f t="shared" si="8"/>
        <v>-857.8149143</v>
      </c>
      <c r="AF48" s="14">
        <f t="shared" si="9"/>
        <v>217014.435</v>
      </c>
    </row>
    <row r="49" customHeight="1" spans="1:32">
      <c r="A49" s="9" t="s">
        <v>167</v>
      </c>
      <c r="B49" s="9">
        <v>679</v>
      </c>
      <c r="C49" s="10" t="s">
        <v>127</v>
      </c>
      <c r="D49" s="9">
        <v>122</v>
      </c>
      <c r="E49" s="11">
        <v>43.5</v>
      </c>
      <c r="F49" s="11"/>
      <c r="G49" s="11">
        <v>141</v>
      </c>
      <c r="H49" s="12">
        <f t="shared" si="0"/>
        <v>184.5</v>
      </c>
      <c r="I49" s="12">
        <f t="shared" si="1"/>
        <v>44.81</v>
      </c>
      <c r="J49" s="12">
        <f t="shared" si="2"/>
        <v>0</v>
      </c>
      <c r="K49" s="12">
        <f t="shared" si="3"/>
        <v>159.33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2">
        <f t="shared" si="4"/>
        <v>44.81</v>
      </c>
      <c r="AB49" s="12">
        <f t="shared" si="5"/>
        <v>0</v>
      </c>
      <c r="AC49" s="12">
        <f t="shared" si="6"/>
        <v>159.33</v>
      </c>
      <c r="AD49" s="12">
        <f t="shared" si="7"/>
        <v>204.14</v>
      </c>
      <c r="AE49" s="12">
        <f t="shared" si="8"/>
        <v>-70.84158</v>
      </c>
      <c r="AF49" s="14">
        <f t="shared" si="9"/>
        <v>82838</v>
      </c>
    </row>
    <row r="50" customHeight="1" spans="1:32">
      <c r="A50" s="9" t="s">
        <v>168</v>
      </c>
      <c r="B50" s="9">
        <v>66.1</v>
      </c>
      <c r="C50" s="10" t="s">
        <v>127</v>
      </c>
      <c r="D50" s="9">
        <v>131.86</v>
      </c>
      <c r="E50" s="11">
        <v>43.5</v>
      </c>
      <c r="F50" s="11"/>
      <c r="G50" s="11">
        <v>141</v>
      </c>
      <c r="H50" s="12">
        <f t="shared" si="0"/>
        <v>184.5</v>
      </c>
      <c r="I50" s="12">
        <f t="shared" si="1"/>
        <v>44.81</v>
      </c>
      <c r="J50" s="12">
        <f t="shared" si="2"/>
        <v>0</v>
      </c>
      <c r="K50" s="12">
        <f t="shared" si="3"/>
        <v>159.33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2">
        <f t="shared" si="4"/>
        <v>44.81</v>
      </c>
      <c r="AB50" s="12">
        <f t="shared" si="5"/>
        <v>0</v>
      </c>
      <c r="AC50" s="12">
        <f t="shared" si="6"/>
        <v>159.33</v>
      </c>
      <c r="AD50" s="12">
        <f t="shared" si="7"/>
        <v>204.14</v>
      </c>
      <c r="AE50" s="12">
        <f t="shared" si="8"/>
        <v>-60.0684454</v>
      </c>
      <c r="AF50" s="14">
        <f t="shared" si="9"/>
        <v>8715.946</v>
      </c>
    </row>
    <row r="51" customHeight="1" spans="1:32">
      <c r="A51" s="9" t="s">
        <v>169</v>
      </c>
      <c r="B51" s="9">
        <v>297.5</v>
      </c>
      <c r="C51" s="10" t="s">
        <v>127</v>
      </c>
      <c r="D51" s="9">
        <v>204.32</v>
      </c>
      <c r="E51" s="11">
        <v>43.5</v>
      </c>
      <c r="F51" s="11"/>
      <c r="G51" s="11">
        <v>212</v>
      </c>
      <c r="H51" s="12">
        <f t="shared" si="0"/>
        <v>255.5</v>
      </c>
      <c r="I51" s="12">
        <f t="shared" si="1"/>
        <v>44.81</v>
      </c>
      <c r="J51" s="12">
        <f t="shared" si="2"/>
        <v>0</v>
      </c>
      <c r="K51" s="12">
        <f t="shared" si="3"/>
        <v>239.56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2">
        <f t="shared" si="4"/>
        <v>44.81</v>
      </c>
      <c r="AB51" s="12">
        <f t="shared" si="5"/>
        <v>0</v>
      </c>
      <c r="AC51" s="12">
        <f t="shared" si="6"/>
        <v>239.56</v>
      </c>
      <c r="AD51" s="12">
        <f t="shared" si="7"/>
        <v>284.37</v>
      </c>
      <c r="AE51" s="12">
        <f t="shared" si="8"/>
        <v>-61.1279248</v>
      </c>
      <c r="AF51" s="14">
        <f t="shared" si="9"/>
        <v>60785.2</v>
      </c>
    </row>
    <row r="52" customHeight="1" spans="1:32">
      <c r="A52" s="9" t="s">
        <v>170</v>
      </c>
      <c r="B52" s="9">
        <v>883.3</v>
      </c>
      <c r="C52" s="10" t="s">
        <v>127</v>
      </c>
      <c r="D52" s="9">
        <v>193.74</v>
      </c>
      <c r="E52" s="11">
        <v>43.5</v>
      </c>
      <c r="F52" s="11"/>
      <c r="G52" s="11">
        <v>212</v>
      </c>
      <c r="H52" s="12">
        <f t="shared" si="0"/>
        <v>255.5</v>
      </c>
      <c r="I52" s="12">
        <f t="shared" si="1"/>
        <v>44.81</v>
      </c>
      <c r="J52" s="12">
        <f t="shared" si="2"/>
        <v>0</v>
      </c>
      <c r="K52" s="12">
        <f t="shared" si="3"/>
        <v>239.56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2">
        <f t="shared" si="4"/>
        <v>44.81</v>
      </c>
      <c r="AB52" s="12">
        <f t="shared" si="5"/>
        <v>0</v>
      </c>
      <c r="AC52" s="12">
        <f t="shared" si="6"/>
        <v>239.56</v>
      </c>
      <c r="AD52" s="12">
        <f t="shared" si="7"/>
        <v>284.37</v>
      </c>
      <c r="AE52" s="12">
        <f t="shared" si="8"/>
        <v>-72.6877386</v>
      </c>
      <c r="AF52" s="14">
        <f t="shared" si="9"/>
        <v>171130.542</v>
      </c>
    </row>
    <row r="53" customHeight="1" spans="1:32">
      <c r="A53" s="9" t="s">
        <v>171</v>
      </c>
      <c r="B53" s="9">
        <v>5263.5</v>
      </c>
      <c r="C53" s="10" t="s">
        <v>127</v>
      </c>
      <c r="D53" s="9">
        <v>151.36</v>
      </c>
      <c r="E53" s="11">
        <v>43.5</v>
      </c>
      <c r="F53" s="11"/>
      <c r="G53" s="11">
        <v>192</v>
      </c>
      <c r="H53" s="12">
        <f t="shared" si="0"/>
        <v>235.5</v>
      </c>
      <c r="I53" s="12">
        <f t="shared" si="1"/>
        <v>44.81</v>
      </c>
      <c r="J53" s="12">
        <f t="shared" si="2"/>
        <v>0</v>
      </c>
      <c r="K53" s="12">
        <f t="shared" si="3"/>
        <v>216.96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2">
        <f t="shared" si="4"/>
        <v>44.81</v>
      </c>
      <c r="AB53" s="12">
        <f t="shared" si="5"/>
        <v>0</v>
      </c>
      <c r="AC53" s="12">
        <f t="shared" si="6"/>
        <v>216.96</v>
      </c>
      <c r="AD53" s="12">
        <f t="shared" si="7"/>
        <v>261.77</v>
      </c>
      <c r="AE53" s="12">
        <f t="shared" si="8"/>
        <v>-96.3925503999999</v>
      </c>
      <c r="AF53" s="14">
        <f t="shared" si="9"/>
        <v>796683.36</v>
      </c>
    </row>
    <row r="54" customHeight="1" spans="1:32">
      <c r="A54" s="9" t="s">
        <v>172</v>
      </c>
      <c r="B54" s="9">
        <v>483.6</v>
      </c>
      <c r="C54" s="10" t="s">
        <v>127</v>
      </c>
      <c r="D54" s="9">
        <v>266.14</v>
      </c>
      <c r="E54" s="11">
        <v>43.5</v>
      </c>
      <c r="F54" s="11"/>
      <c r="G54" s="11">
        <v>386</v>
      </c>
      <c r="H54" s="12">
        <f t="shared" si="0"/>
        <v>429.5</v>
      </c>
      <c r="I54" s="12">
        <f t="shared" si="1"/>
        <v>44.81</v>
      </c>
      <c r="J54" s="12">
        <f t="shared" si="2"/>
        <v>0</v>
      </c>
      <c r="K54" s="12">
        <f t="shared" si="3"/>
        <v>436.18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2">
        <f t="shared" si="4"/>
        <v>44.81</v>
      </c>
      <c r="AB54" s="12">
        <f t="shared" si="5"/>
        <v>0</v>
      </c>
      <c r="AC54" s="12">
        <f t="shared" si="6"/>
        <v>436.18</v>
      </c>
      <c r="AD54" s="12">
        <f t="shared" si="7"/>
        <v>480.99</v>
      </c>
      <c r="AE54" s="12">
        <f t="shared" si="8"/>
        <v>-190.2027746</v>
      </c>
      <c r="AF54" s="14">
        <f t="shared" si="9"/>
        <v>128705.304</v>
      </c>
    </row>
    <row r="55" customHeight="1" spans="1:32">
      <c r="A55" s="9" t="s">
        <v>173</v>
      </c>
      <c r="B55" s="9">
        <v>949.36</v>
      </c>
      <c r="C55" s="10" t="s">
        <v>127</v>
      </c>
      <c r="D55" s="9">
        <v>239.08</v>
      </c>
      <c r="E55" s="11">
        <v>43.5</v>
      </c>
      <c r="F55" s="11"/>
      <c r="G55" s="11">
        <v>351</v>
      </c>
      <c r="H55" s="12">
        <f t="shared" si="0"/>
        <v>394.5</v>
      </c>
      <c r="I55" s="12">
        <f t="shared" si="1"/>
        <v>44.81</v>
      </c>
      <c r="J55" s="12">
        <f t="shared" si="2"/>
        <v>0</v>
      </c>
      <c r="K55" s="12">
        <f t="shared" si="3"/>
        <v>396.63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2">
        <f t="shared" si="4"/>
        <v>44.81</v>
      </c>
      <c r="AB55" s="12">
        <f t="shared" si="5"/>
        <v>0</v>
      </c>
      <c r="AC55" s="12">
        <f t="shared" si="6"/>
        <v>396.63</v>
      </c>
      <c r="AD55" s="12">
        <f t="shared" si="7"/>
        <v>441.44</v>
      </c>
      <c r="AE55" s="12">
        <f t="shared" si="8"/>
        <v>-180.2188012</v>
      </c>
      <c r="AF55" s="14">
        <f t="shared" si="9"/>
        <v>226972.9888</v>
      </c>
    </row>
    <row r="56" customHeight="1" spans="1:32">
      <c r="A56" s="9" t="s">
        <v>174</v>
      </c>
      <c r="B56" s="9">
        <v>532.94</v>
      </c>
      <c r="C56" s="10" t="s">
        <v>127</v>
      </c>
      <c r="D56" s="9">
        <v>365.35</v>
      </c>
      <c r="E56" s="11">
        <v>43.5</v>
      </c>
      <c r="F56" s="11"/>
      <c r="G56" s="11">
        <v>500</v>
      </c>
      <c r="H56" s="12">
        <f t="shared" si="0"/>
        <v>543.5</v>
      </c>
      <c r="I56" s="12">
        <f t="shared" si="1"/>
        <v>44.81</v>
      </c>
      <c r="J56" s="12">
        <f t="shared" si="2"/>
        <v>0</v>
      </c>
      <c r="K56" s="12">
        <f t="shared" si="3"/>
        <v>565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2">
        <f t="shared" si="4"/>
        <v>44.81</v>
      </c>
      <c r="AB56" s="12">
        <f t="shared" si="5"/>
        <v>0</v>
      </c>
      <c r="AC56" s="12">
        <f t="shared" si="6"/>
        <v>565</v>
      </c>
      <c r="AD56" s="12">
        <f t="shared" si="7"/>
        <v>609.81</v>
      </c>
      <c r="AE56" s="12">
        <f t="shared" si="8"/>
        <v>-210.6249365</v>
      </c>
      <c r="AF56" s="14">
        <f t="shared" si="9"/>
        <v>194709.629</v>
      </c>
    </row>
    <row r="57" customHeight="1" spans="1:32">
      <c r="A57" s="9" t="s">
        <v>175</v>
      </c>
      <c r="B57" s="9">
        <v>100</v>
      </c>
      <c r="C57" s="10" t="s">
        <v>127</v>
      </c>
      <c r="D57" s="9">
        <v>365.35</v>
      </c>
      <c r="E57" s="11">
        <v>43.5</v>
      </c>
      <c r="F57" s="11"/>
      <c r="G57" s="11">
        <v>500</v>
      </c>
      <c r="H57" s="12">
        <f t="shared" si="0"/>
        <v>543.5</v>
      </c>
      <c r="I57" s="12">
        <f t="shared" si="1"/>
        <v>44.81</v>
      </c>
      <c r="J57" s="12">
        <f t="shared" si="2"/>
        <v>0</v>
      </c>
      <c r="K57" s="12">
        <f t="shared" si="3"/>
        <v>565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2">
        <f t="shared" si="4"/>
        <v>44.81</v>
      </c>
      <c r="AB57" s="12">
        <f t="shared" si="5"/>
        <v>0</v>
      </c>
      <c r="AC57" s="12">
        <f t="shared" si="6"/>
        <v>565</v>
      </c>
      <c r="AD57" s="12">
        <f t="shared" si="7"/>
        <v>609.81</v>
      </c>
      <c r="AE57" s="12">
        <f t="shared" si="8"/>
        <v>-210.6249365</v>
      </c>
      <c r="AF57" s="14">
        <f t="shared" si="9"/>
        <v>36535</v>
      </c>
    </row>
    <row r="58" customHeight="1" spans="1:32">
      <c r="A58" s="9" t="s">
        <v>176</v>
      </c>
      <c r="B58" s="9">
        <v>625</v>
      </c>
      <c r="C58" s="10" t="s">
        <v>127</v>
      </c>
      <c r="D58" s="9">
        <v>275.17</v>
      </c>
      <c r="E58" s="11">
        <v>43.5</v>
      </c>
      <c r="F58" s="11"/>
      <c r="G58" s="11">
        <v>453</v>
      </c>
      <c r="H58" s="12">
        <f t="shared" si="0"/>
        <v>496.5</v>
      </c>
      <c r="I58" s="12">
        <f t="shared" si="1"/>
        <v>44.81</v>
      </c>
      <c r="J58" s="12">
        <f t="shared" si="2"/>
        <v>0</v>
      </c>
      <c r="K58" s="12">
        <f t="shared" si="3"/>
        <v>511.89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2">
        <f t="shared" si="4"/>
        <v>44.81</v>
      </c>
      <c r="AB58" s="12">
        <f t="shared" si="5"/>
        <v>0</v>
      </c>
      <c r="AC58" s="12">
        <f t="shared" si="6"/>
        <v>511.89</v>
      </c>
      <c r="AD58" s="12">
        <f t="shared" si="7"/>
        <v>556.7</v>
      </c>
      <c r="AE58" s="12">
        <f t="shared" si="8"/>
        <v>-256.0465063</v>
      </c>
      <c r="AF58" s="14">
        <f t="shared" si="9"/>
        <v>171981.25</v>
      </c>
    </row>
    <row r="59" customHeight="1" spans="1:32">
      <c r="A59" s="9" t="s">
        <v>177</v>
      </c>
      <c r="B59" s="9">
        <v>46.8</v>
      </c>
      <c r="C59" s="10" t="s">
        <v>127</v>
      </c>
      <c r="D59" s="9">
        <v>582.58</v>
      </c>
      <c r="E59" s="11">
        <v>43.5</v>
      </c>
      <c r="F59" s="11"/>
      <c r="G59" s="11">
        <v>910</v>
      </c>
      <c r="H59" s="12">
        <f t="shared" si="0"/>
        <v>953.5</v>
      </c>
      <c r="I59" s="12">
        <f t="shared" si="1"/>
        <v>44.81</v>
      </c>
      <c r="J59" s="12">
        <f t="shared" si="2"/>
        <v>0</v>
      </c>
      <c r="K59" s="12">
        <f t="shared" si="3"/>
        <v>1028.3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2">
        <f t="shared" si="4"/>
        <v>44.81</v>
      </c>
      <c r="AB59" s="12">
        <f t="shared" si="5"/>
        <v>0</v>
      </c>
      <c r="AC59" s="12">
        <f t="shared" si="6"/>
        <v>1028.3</v>
      </c>
      <c r="AD59" s="12">
        <f t="shared" si="7"/>
        <v>1073.11</v>
      </c>
      <c r="AE59" s="12">
        <f t="shared" si="8"/>
        <v>-436.5772662</v>
      </c>
      <c r="AF59" s="14">
        <f t="shared" si="9"/>
        <v>27264.744</v>
      </c>
    </row>
    <row r="60" customHeight="1" spans="1:32">
      <c r="A60" s="9" t="s">
        <v>178</v>
      </c>
      <c r="B60" s="9">
        <v>215</v>
      </c>
      <c r="C60" s="10" t="s">
        <v>127</v>
      </c>
      <c r="D60" s="9">
        <v>582.58</v>
      </c>
      <c r="E60" s="11">
        <v>43.5</v>
      </c>
      <c r="F60" s="11"/>
      <c r="G60" s="11">
        <v>910</v>
      </c>
      <c r="H60" s="12">
        <f t="shared" si="0"/>
        <v>953.5</v>
      </c>
      <c r="I60" s="12">
        <f t="shared" si="1"/>
        <v>44.81</v>
      </c>
      <c r="J60" s="12">
        <f t="shared" si="2"/>
        <v>0</v>
      </c>
      <c r="K60" s="12">
        <f t="shared" si="3"/>
        <v>1028.3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2">
        <f t="shared" si="4"/>
        <v>44.81</v>
      </c>
      <c r="AB60" s="12">
        <f t="shared" si="5"/>
        <v>0</v>
      </c>
      <c r="AC60" s="12">
        <f t="shared" si="6"/>
        <v>1028.3</v>
      </c>
      <c r="AD60" s="12">
        <f t="shared" si="7"/>
        <v>1073.11</v>
      </c>
      <c r="AE60" s="12">
        <f t="shared" si="8"/>
        <v>-436.5772662</v>
      </c>
      <c r="AF60" s="14">
        <f t="shared" si="9"/>
        <v>125254.7</v>
      </c>
    </row>
    <row r="61" customHeight="1" spans="1:32">
      <c r="A61" s="9" t="s">
        <v>179</v>
      </c>
      <c r="B61" s="9">
        <v>375.2</v>
      </c>
      <c r="C61" s="10" t="s">
        <v>127</v>
      </c>
      <c r="D61" s="9">
        <v>565.33</v>
      </c>
      <c r="E61" s="11">
        <v>43.5</v>
      </c>
      <c r="F61" s="11"/>
      <c r="G61" s="11">
        <v>910</v>
      </c>
      <c r="H61" s="12">
        <f t="shared" si="0"/>
        <v>953.5</v>
      </c>
      <c r="I61" s="12">
        <f t="shared" si="1"/>
        <v>44.81</v>
      </c>
      <c r="J61" s="12">
        <f t="shared" si="2"/>
        <v>0</v>
      </c>
      <c r="K61" s="12">
        <f t="shared" si="3"/>
        <v>1028.3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2">
        <f t="shared" si="4"/>
        <v>44.81</v>
      </c>
      <c r="AB61" s="12">
        <f t="shared" si="5"/>
        <v>0</v>
      </c>
      <c r="AC61" s="12">
        <f t="shared" si="6"/>
        <v>1028.3</v>
      </c>
      <c r="AD61" s="12">
        <f t="shared" si="7"/>
        <v>1073.11</v>
      </c>
      <c r="AE61" s="12">
        <f t="shared" si="8"/>
        <v>-455.4247887</v>
      </c>
      <c r="AF61" s="14">
        <f t="shared" si="9"/>
        <v>212111.816</v>
      </c>
    </row>
    <row r="62" customHeight="1" spans="1:32">
      <c r="A62" s="9" t="s">
        <v>180</v>
      </c>
      <c r="B62" s="9">
        <v>27.18</v>
      </c>
      <c r="C62" s="10" t="s">
        <v>127</v>
      </c>
      <c r="D62" s="9">
        <v>565.33</v>
      </c>
      <c r="E62" s="11">
        <v>43.5</v>
      </c>
      <c r="F62" s="11"/>
      <c r="G62" s="11">
        <v>910</v>
      </c>
      <c r="H62" s="12">
        <f t="shared" si="0"/>
        <v>953.5</v>
      </c>
      <c r="I62" s="12">
        <f t="shared" si="1"/>
        <v>44.81</v>
      </c>
      <c r="J62" s="12">
        <f t="shared" si="2"/>
        <v>0</v>
      </c>
      <c r="K62" s="12">
        <f t="shared" si="3"/>
        <v>1028.3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12">
        <f t="shared" si="4"/>
        <v>44.81</v>
      </c>
      <c r="AB62" s="12">
        <f t="shared" si="5"/>
        <v>0</v>
      </c>
      <c r="AC62" s="12">
        <f t="shared" si="6"/>
        <v>1028.3</v>
      </c>
      <c r="AD62" s="12">
        <f t="shared" si="7"/>
        <v>1073.11</v>
      </c>
      <c r="AE62" s="12">
        <f t="shared" si="8"/>
        <v>-455.4247887</v>
      </c>
      <c r="AF62" s="14">
        <f t="shared" si="9"/>
        <v>15365.6694</v>
      </c>
    </row>
    <row r="63" customHeight="1" spans="1:32">
      <c r="A63" s="9" t="s">
        <v>181</v>
      </c>
      <c r="B63" s="9">
        <v>205.2</v>
      </c>
      <c r="C63" s="10" t="s">
        <v>127</v>
      </c>
      <c r="D63" s="9">
        <v>484.18</v>
      </c>
      <c r="E63" s="11">
        <v>43.5</v>
      </c>
      <c r="F63" s="11"/>
      <c r="G63" s="11">
        <v>825</v>
      </c>
      <c r="H63" s="12">
        <f t="shared" si="0"/>
        <v>868.5</v>
      </c>
      <c r="I63" s="12">
        <f t="shared" si="1"/>
        <v>44.81</v>
      </c>
      <c r="J63" s="12">
        <f t="shared" si="2"/>
        <v>0</v>
      </c>
      <c r="K63" s="12">
        <f t="shared" si="3"/>
        <v>932.25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2">
        <f t="shared" si="4"/>
        <v>44.81</v>
      </c>
      <c r="AB63" s="12">
        <f t="shared" si="5"/>
        <v>0</v>
      </c>
      <c r="AC63" s="12">
        <f t="shared" si="6"/>
        <v>932.25</v>
      </c>
      <c r="AD63" s="12">
        <f t="shared" si="7"/>
        <v>977.06</v>
      </c>
      <c r="AE63" s="12">
        <f t="shared" si="8"/>
        <v>-448.0400902</v>
      </c>
      <c r="AF63" s="14">
        <f t="shared" si="9"/>
        <v>99353.736</v>
      </c>
    </row>
    <row r="64" customHeight="1" spans="1:32">
      <c r="A64" s="9" t="s">
        <v>182</v>
      </c>
      <c r="B64" s="9">
        <v>2</v>
      </c>
      <c r="C64" s="10" t="s">
        <v>151</v>
      </c>
      <c r="D64" s="9">
        <v>4402.45</v>
      </c>
      <c r="E64" s="11">
        <f t="shared" ref="E64:E75" si="10">(L64+M64)*185+O64*1200+320</f>
        <v>1034.8</v>
      </c>
      <c r="F64" s="11">
        <v>220</v>
      </c>
      <c r="G64" s="11">
        <v>4070.495</v>
      </c>
      <c r="H64" s="12">
        <f t="shared" si="0"/>
        <v>5325.295</v>
      </c>
      <c r="I64" s="12">
        <f t="shared" si="1"/>
        <v>1065.84</v>
      </c>
      <c r="J64" s="12">
        <f t="shared" si="2"/>
        <v>226.6</v>
      </c>
      <c r="K64" s="12">
        <f t="shared" si="3"/>
        <v>4599.66</v>
      </c>
      <c r="L64" s="9">
        <v>0.34</v>
      </c>
      <c r="M64" s="9">
        <v>1.74</v>
      </c>
      <c r="N64" s="9">
        <v>1</v>
      </c>
      <c r="O64" s="9">
        <v>0.275</v>
      </c>
      <c r="P64" s="9">
        <v>1</v>
      </c>
      <c r="Q64" s="9">
        <v>1</v>
      </c>
      <c r="R64" s="9">
        <v>410</v>
      </c>
      <c r="S64" s="9">
        <v>450</v>
      </c>
      <c r="T64" s="9">
        <v>350</v>
      </c>
      <c r="U64" s="9">
        <v>3850</v>
      </c>
      <c r="V64" s="9">
        <v>400</v>
      </c>
      <c r="W64" s="9">
        <v>400</v>
      </c>
      <c r="X64" s="9"/>
      <c r="Y64" s="9"/>
      <c r="Z64" s="9"/>
      <c r="AA64" s="12">
        <f t="shared" si="4"/>
        <v>1065.84</v>
      </c>
      <c r="AB64" s="12">
        <f t="shared" si="5"/>
        <v>226.6</v>
      </c>
      <c r="AC64" s="12">
        <f t="shared" si="6"/>
        <v>4599.66</v>
      </c>
      <c r="AD64" s="12">
        <f t="shared" si="7"/>
        <v>5892.1</v>
      </c>
      <c r="AE64" s="12">
        <f t="shared" si="8"/>
        <v>-1081.9391055</v>
      </c>
      <c r="AF64" s="14">
        <f t="shared" si="9"/>
        <v>8804.9</v>
      </c>
    </row>
    <row r="65" customHeight="1" spans="1:32">
      <c r="A65" s="9" t="s">
        <v>183</v>
      </c>
      <c r="B65" s="9">
        <v>7</v>
      </c>
      <c r="C65" s="10" t="s">
        <v>151</v>
      </c>
      <c r="D65" s="9">
        <v>6248.84</v>
      </c>
      <c r="E65" s="11">
        <f t="shared" si="10"/>
        <v>1796.1</v>
      </c>
      <c r="F65" s="11">
        <v>220</v>
      </c>
      <c r="G65" s="11">
        <v>6605.95</v>
      </c>
      <c r="H65" s="12">
        <f t="shared" si="0"/>
        <v>8622.05</v>
      </c>
      <c r="I65" s="12">
        <f t="shared" si="1"/>
        <v>1849.98</v>
      </c>
      <c r="J65" s="12">
        <f t="shared" si="2"/>
        <v>226.6</v>
      </c>
      <c r="K65" s="12">
        <f t="shared" si="3"/>
        <v>7464.72</v>
      </c>
      <c r="L65" s="9">
        <v>1.95</v>
      </c>
      <c r="M65" s="9">
        <v>3.11</v>
      </c>
      <c r="N65" s="9">
        <v>1</v>
      </c>
      <c r="O65" s="9">
        <v>0.45</v>
      </c>
      <c r="P65" s="9">
        <v>1</v>
      </c>
      <c r="Q65" s="9">
        <v>1</v>
      </c>
      <c r="R65" s="9">
        <v>410</v>
      </c>
      <c r="S65" s="9">
        <v>450</v>
      </c>
      <c r="T65" s="9">
        <v>350</v>
      </c>
      <c r="U65" s="9">
        <v>3850</v>
      </c>
      <c r="V65" s="9">
        <v>400</v>
      </c>
      <c r="W65" s="9">
        <v>400</v>
      </c>
      <c r="X65" s="9"/>
      <c r="Y65" s="9"/>
      <c r="Z65" s="9"/>
      <c r="AA65" s="12">
        <f t="shared" si="4"/>
        <v>1849.98</v>
      </c>
      <c r="AB65" s="12">
        <f t="shared" si="5"/>
        <v>226.6</v>
      </c>
      <c r="AC65" s="12">
        <f t="shared" si="6"/>
        <v>7464.72</v>
      </c>
      <c r="AD65" s="12">
        <f t="shared" si="7"/>
        <v>9541.3</v>
      </c>
      <c r="AE65" s="12">
        <f t="shared" si="8"/>
        <v>-2713.7549276</v>
      </c>
      <c r="AF65" s="14">
        <f t="shared" si="9"/>
        <v>43741.88</v>
      </c>
    </row>
    <row r="66" customHeight="1" spans="1:32">
      <c r="A66" s="9" t="s">
        <v>184</v>
      </c>
      <c r="B66" s="9">
        <v>2</v>
      </c>
      <c r="C66" s="10" t="s">
        <v>151</v>
      </c>
      <c r="D66" s="9">
        <v>8433.92</v>
      </c>
      <c r="E66" s="11">
        <f t="shared" si="10"/>
        <v>1945.95</v>
      </c>
      <c r="F66" s="11">
        <v>220</v>
      </c>
      <c r="G66" s="11">
        <v>7079.8</v>
      </c>
      <c r="H66" s="12">
        <f t="shared" ref="H66:H129" si="11">SUM(E66:G66)</f>
        <v>9245.75</v>
      </c>
      <c r="I66" s="12">
        <f t="shared" ref="I66:I129" si="12">ROUND(E66*1.03,2)</f>
        <v>2004.33</v>
      </c>
      <c r="J66" s="12">
        <f t="shared" ref="J66:J129" si="13">ROUND(F66*1.03,2)</f>
        <v>226.6</v>
      </c>
      <c r="K66" s="12">
        <f t="shared" ref="K66:K129" si="14">ROUND(G66*1.13,2)</f>
        <v>8000.17</v>
      </c>
      <c r="L66" s="9">
        <v>1.95</v>
      </c>
      <c r="M66" s="9">
        <v>3.92</v>
      </c>
      <c r="N66" s="9">
        <v>1</v>
      </c>
      <c r="O66" s="9">
        <v>0.45</v>
      </c>
      <c r="P66" s="9">
        <v>1</v>
      </c>
      <c r="Q66" s="9">
        <v>1</v>
      </c>
      <c r="R66" s="9">
        <v>410</v>
      </c>
      <c r="S66" s="9">
        <v>450</v>
      </c>
      <c r="T66" s="9">
        <v>350</v>
      </c>
      <c r="U66" s="9">
        <v>3850</v>
      </c>
      <c r="V66" s="9">
        <v>400</v>
      </c>
      <c r="W66" s="9">
        <v>400</v>
      </c>
      <c r="X66" s="9"/>
      <c r="Y66" s="9"/>
      <c r="Z66" s="9"/>
      <c r="AA66" s="12">
        <f t="shared" ref="AA66:AA129" si="15">I66</f>
        <v>2004.33</v>
      </c>
      <c r="AB66" s="12">
        <f t="shared" ref="AB66:AB129" si="16">J66</f>
        <v>226.6</v>
      </c>
      <c r="AC66" s="12">
        <f t="shared" ref="AC66:AC129" si="17">K66</f>
        <v>8000.17</v>
      </c>
      <c r="AD66" s="12">
        <f t="shared" ref="AD66:AD129" si="18">AA66+AB66+AC66</f>
        <v>10231.1</v>
      </c>
      <c r="AE66" s="12">
        <f t="shared" ref="AE66:AE129" si="19">D66*1.09261-AD66</f>
        <v>-1016.1146688</v>
      </c>
      <c r="AF66" s="14">
        <f t="shared" ref="AF66:AF129" si="20">D66*B66</f>
        <v>16867.84</v>
      </c>
    </row>
    <row r="67" customHeight="1" spans="1:32">
      <c r="A67" s="9" t="s">
        <v>185</v>
      </c>
      <c r="B67" s="9">
        <v>1</v>
      </c>
      <c r="C67" s="10" t="s">
        <v>151</v>
      </c>
      <c r="D67" s="9">
        <v>12014.56</v>
      </c>
      <c r="E67" s="11">
        <f t="shared" si="10"/>
        <v>3725.65</v>
      </c>
      <c r="F67" s="11">
        <v>220</v>
      </c>
      <c r="G67" s="11">
        <v>12558.26</v>
      </c>
      <c r="H67" s="12">
        <f t="shared" si="11"/>
        <v>16503.91</v>
      </c>
      <c r="I67" s="12">
        <f t="shared" si="12"/>
        <v>3837.42</v>
      </c>
      <c r="J67" s="12">
        <f t="shared" si="13"/>
        <v>226.6</v>
      </c>
      <c r="K67" s="12">
        <f t="shared" si="14"/>
        <v>14190.83</v>
      </c>
      <c r="L67" s="9">
        <v>4.82</v>
      </c>
      <c r="M67" s="9">
        <v>10.67</v>
      </c>
      <c r="N67" s="9">
        <v>1</v>
      </c>
      <c r="O67" s="9">
        <v>0.45</v>
      </c>
      <c r="P67" s="9">
        <v>1</v>
      </c>
      <c r="Q67" s="9">
        <v>1</v>
      </c>
      <c r="R67" s="9">
        <v>410</v>
      </c>
      <c r="S67" s="9">
        <v>450</v>
      </c>
      <c r="T67" s="9">
        <v>350</v>
      </c>
      <c r="U67" s="9">
        <v>3850</v>
      </c>
      <c r="V67" s="9">
        <v>400</v>
      </c>
      <c r="W67" s="9">
        <v>400</v>
      </c>
      <c r="X67" s="9"/>
      <c r="Y67" s="9"/>
      <c r="Z67" s="9"/>
      <c r="AA67" s="12">
        <f t="shared" si="15"/>
        <v>3837.42</v>
      </c>
      <c r="AB67" s="12">
        <f t="shared" si="16"/>
        <v>226.6</v>
      </c>
      <c r="AC67" s="12">
        <f t="shared" si="17"/>
        <v>14190.83</v>
      </c>
      <c r="AD67" s="12">
        <f t="shared" si="18"/>
        <v>18254.85</v>
      </c>
      <c r="AE67" s="12">
        <f t="shared" si="19"/>
        <v>-5127.6215984</v>
      </c>
      <c r="AF67" s="14">
        <f t="shared" si="20"/>
        <v>12014.56</v>
      </c>
    </row>
    <row r="68" customHeight="1" spans="1:32">
      <c r="A68" s="9" t="s">
        <v>186</v>
      </c>
      <c r="B68" s="9">
        <v>3</v>
      </c>
      <c r="C68" s="10" t="s">
        <v>151</v>
      </c>
      <c r="D68" s="9">
        <v>13534.42</v>
      </c>
      <c r="E68" s="11">
        <f t="shared" si="10"/>
        <v>4882.8</v>
      </c>
      <c r="F68" s="11">
        <v>220</v>
      </c>
      <c r="G68" s="11">
        <v>17089.8</v>
      </c>
      <c r="H68" s="12">
        <f t="shared" si="11"/>
        <v>22192.6</v>
      </c>
      <c r="I68" s="12">
        <f t="shared" si="12"/>
        <v>5029.28</v>
      </c>
      <c r="J68" s="12">
        <f t="shared" si="13"/>
        <v>226.6</v>
      </c>
      <c r="K68" s="12">
        <f t="shared" si="14"/>
        <v>19311.47</v>
      </c>
      <c r="L68" s="9">
        <v>5.5</v>
      </c>
      <c r="M68" s="9">
        <v>11.38</v>
      </c>
      <c r="N68" s="9">
        <v>1</v>
      </c>
      <c r="O68" s="9">
        <v>1.2</v>
      </c>
      <c r="P68" s="9">
        <v>1</v>
      </c>
      <c r="Q68" s="9">
        <v>1</v>
      </c>
      <c r="R68" s="9">
        <v>410</v>
      </c>
      <c r="S68" s="9">
        <v>450</v>
      </c>
      <c r="T68" s="9">
        <v>350</v>
      </c>
      <c r="U68" s="9">
        <v>3850</v>
      </c>
      <c r="V68" s="9">
        <v>400</v>
      </c>
      <c r="W68" s="9">
        <v>400</v>
      </c>
      <c r="X68" s="9"/>
      <c r="Y68" s="9"/>
      <c r="Z68" s="9"/>
      <c r="AA68" s="12">
        <f t="shared" si="15"/>
        <v>5029.28</v>
      </c>
      <c r="AB68" s="12">
        <f t="shared" si="16"/>
        <v>226.6</v>
      </c>
      <c r="AC68" s="12">
        <f t="shared" si="17"/>
        <v>19311.47</v>
      </c>
      <c r="AD68" s="12">
        <f t="shared" si="18"/>
        <v>24567.35</v>
      </c>
      <c r="AE68" s="12">
        <f t="shared" si="19"/>
        <v>-9779.5073638</v>
      </c>
      <c r="AF68" s="14">
        <f t="shared" si="20"/>
        <v>40603.26</v>
      </c>
    </row>
    <row r="69" customHeight="1" spans="1:32">
      <c r="A69" s="9" t="s">
        <v>187</v>
      </c>
      <c r="B69" s="9">
        <v>1</v>
      </c>
      <c r="C69" s="10" t="s">
        <v>151</v>
      </c>
      <c r="D69" s="9">
        <v>15725.75</v>
      </c>
      <c r="E69" s="11">
        <f t="shared" si="10"/>
        <v>3987.95</v>
      </c>
      <c r="F69" s="11">
        <v>220</v>
      </c>
      <c r="G69" s="11">
        <v>14623.18</v>
      </c>
      <c r="H69" s="12">
        <f t="shared" si="11"/>
        <v>18831.13</v>
      </c>
      <c r="I69" s="12">
        <f t="shared" si="12"/>
        <v>4107.59</v>
      </c>
      <c r="J69" s="12">
        <f t="shared" si="13"/>
        <v>226.6</v>
      </c>
      <c r="K69" s="12">
        <f t="shared" si="14"/>
        <v>16524.19</v>
      </c>
      <c r="L69" s="9">
        <v>2.01</v>
      </c>
      <c r="M69" s="9">
        <v>9.06</v>
      </c>
      <c r="N69" s="9">
        <v>1</v>
      </c>
      <c r="O69" s="9">
        <v>1.35</v>
      </c>
      <c r="P69" s="9">
        <v>1</v>
      </c>
      <c r="Q69" s="9">
        <v>1</v>
      </c>
      <c r="R69" s="9">
        <v>410</v>
      </c>
      <c r="S69" s="9">
        <v>450</v>
      </c>
      <c r="T69" s="9">
        <v>350</v>
      </c>
      <c r="U69" s="9">
        <v>3850</v>
      </c>
      <c r="V69" s="9">
        <v>400</v>
      </c>
      <c r="W69" s="9">
        <v>400</v>
      </c>
      <c r="X69" s="9"/>
      <c r="Y69" s="9"/>
      <c r="Z69" s="9"/>
      <c r="AA69" s="12">
        <f t="shared" si="15"/>
        <v>4107.59</v>
      </c>
      <c r="AB69" s="12">
        <f t="shared" si="16"/>
        <v>226.6</v>
      </c>
      <c r="AC69" s="12">
        <f t="shared" si="17"/>
        <v>16524.19</v>
      </c>
      <c r="AD69" s="12">
        <f t="shared" si="18"/>
        <v>20858.38</v>
      </c>
      <c r="AE69" s="12">
        <f t="shared" si="19"/>
        <v>-3676.2682925</v>
      </c>
      <c r="AF69" s="14">
        <f t="shared" si="20"/>
        <v>15725.75</v>
      </c>
    </row>
    <row r="70" customHeight="1" spans="1:37">
      <c r="A70" s="9" t="s">
        <v>188</v>
      </c>
      <c r="B70" s="9">
        <v>2</v>
      </c>
      <c r="C70" s="10" t="s">
        <v>151</v>
      </c>
      <c r="D70" s="9">
        <v>36569.96</v>
      </c>
      <c r="E70" s="11">
        <f t="shared" si="10"/>
        <v>8476.85</v>
      </c>
      <c r="F70" s="11">
        <v>220</v>
      </c>
      <c r="G70" s="11">
        <v>31007.86</v>
      </c>
      <c r="H70" s="12">
        <f t="shared" si="11"/>
        <v>39704.71</v>
      </c>
      <c r="I70" s="12">
        <f t="shared" si="12"/>
        <v>8731.16</v>
      </c>
      <c r="J70" s="12">
        <f t="shared" si="13"/>
        <v>226.6</v>
      </c>
      <c r="K70" s="12">
        <f t="shared" si="14"/>
        <v>35038.88</v>
      </c>
      <c r="L70" s="9">
        <v>5.87</v>
      </c>
      <c r="M70" s="9">
        <v>17.14</v>
      </c>
      <c r="N70" s="9">
        <v>1.2</v>
      </c>
      <c r="O70" s="9">
        <v>3.25</v>
      </c>
      <c r="P70" s="9">
        <v>1</v>
      </c>
      <c r="Q70" s="9">
        <v>1</v>
      </c>
      <c r="R70" s="9">
        <v>410</v>
      </c>
      <c r="S70" s="9">
        <v>450</v>
      </c>
      <c r="T70" s="9">
        <v>350</v>
      </c>
      <c r="U70" s="9">
        <v>3850</v>
      </c>
      <c r="V70" s="9">
        <v>400</v>
      </c>
      <c r="W70" s="9">
        <v>400</v>
      </c>
      <c r="X70" s="9"/>
      <c r="Y70" s="9"/>
      <c r="Z70" s="9"/>
      <c r="AA70" s="12">
        <f t="shared" si="15"/>
        <v>8731.16</v>
      </c>
      <c r="AB70" s="12">
        <f t="shared" si="16"/>
        <v>226.6</v>
      </c>
      <c r="AC70" s="12">
        <f t="shared" si="17"/>
        <v>35038.88</v>
      </c>
      <c r="AD70" s="12">
        <f t="shared" si="18"/>
        <v>43996.64</v>
      </c>
      <c r="AE70" s="12">
        <f t="shared" si="19"/>
        <v>-4039.9360044</v>
      </c>
      <c r="AF70" s="14">
        <f t="shared" si="20"/>
        <v>73139.92</v>
      </c>
      <c r="AH70" s="5">
        <f>AI70*1.03</f>
        <v>10.5884000002686</v>
      </c>
      <c r="AI70" s="5">
        <v>10.2800000002608</v>
      </c>
      <c r="AJ70" s="5">
        <f>AI70/0.03</f>
        <v>342.666666675359</v>
      </c>
      <c r="AK70" s="5">
        <f>AJ70+F70</f>
        <v>562.666666675359</v>
      </c>
    </row>
    <row r="71" customHeight="1" spans="1:32">
      <c r="A71" s="9" t="s">
        <v>189</v>
      </c>
      <c r="B71" s="9">
        <v>1</v>
      </c>
      <c r="C71" s="10" t="s">
        <v>151</v>
      </c>
      <c r="D71" s="9">
        <v>5537.88</v>
      </c>
      <c r="E71" s="11">
        <f t="shared" si="10"/>
        <v>1445.55</v>
      </c>
      <c r="F71" s="11">
        <v>229.33</v>
      </c>
      <c r="G71" s="11">
        <v>5101.46</v>
      </c>
      <c r="H71" s="12">
        <f t="shared" si="11"/>
        <v>6776.34</v>
      </c>
      <c r="I71" s="12">
        <f t="shared" si="12"/>
        <v>1488.92</v>
      </c>
      <c r="J71" s="12">
        <f t="shared" si="13"/>
        <v>236.21</v>
      </c>
      <c r="K71" s="12">
        <f t="shared" si="14"/>
        <v>5764.65</v>
      </c>
      <c r="L71" s="9">
        <v>0.72</v>
      </c>
      <c r="M71" s="9">
        <v>4.91</v>
      </c>
      <c r="N71" s="9">
        <v>1</v>
      </c>
      <c r="O71" s="9">
        <v>0.07</v>
      </c>
      <c r="P71" s="9">
        <v>1</v>
      </c>
      <c r="Q71" s="9">
        <v>1</v>
      </c>
      <c r="R71" s="9">
        <v>410</v>
      </c>
      <c r="S71" s="9">
        <v>450</v>
      </c>
      <c r="T71" s="9">
        <v>350</v>
      </c>
      <c r="U71" s="9">
        <v>3850</v>
      </c>
      <c r="V71" s="9">
        <v>400</v>
      </c>
      <c r="W71" s="9">
        <v>400</v>
      </c>
      <c r="X71" s="9"/>
      <c r="Y71" s="9"/>
      <c r="Z71" s="9"/>
      <c r="AA71" s="12">
        <f t="shared" si="15"/>
        <v>1488.92</v>
      </c>
      <c r="AB71" s="12">
        <f t="shared" si="16"/>
        <v>236.21</v>
      </c>
      <c r="AC71" s="12">
        <f t="shared" si="17"/>
        <v>5764.65</v>
      </c>
      <c r="AD71" s="12">
        <f t="shared" si="18"/>
        <v>7489.78</v>
      </c>
      <c r="AE71" s="12">
        <f t="shared" si="19"/>
        <v>-1439.0369332</v>
      </c>
      <c r="AF71" s="14">
        <f t="shared" si="20"/>
        <v>5537.88</v>
      </c>
    </row>
    <row r="72" customHeight="1" spans="1:32">
      <c r="A72" s="9" t="s">
        <v>190</v>
      </c>
      <c r="B72" s="9">
        <v>2</v>
      </c>
      <c r="C72" s="10" t="s">
        <v>151</v>
      </c>
      <c r="D72" s="9">
        <v>6013.91</v>
      </c>
      <c r="E72" s="11">
        <f t="shared" si="10"/>
        <v>1904.3</v>
      </c>
      <c r="F72" s="11">
        <v>220</v>
      </c>
      <c r="G72" s="11">
        <v>6554.99</v>
      </c>
      <c r="H72" s="12">
        <f t="shared" si="11"/>
        <v>8679.29</v>
      </c>
      <c r="I72" s="12">
        <f t="shared" si="12"/>
        <v>1961.43</v>
      </c>
      <c r="J72" s="12">
        <f t="shared" si="13"/>
        <v>226.6</v>
      </c>
      <c r="K72" s="12">
        <f t="shared" si="14"/>
        <v>7407.14</v>
      </c>
      <c r="L72" s="9">
        <v>1.13</v>
      </c>
      <c r="M72" s="9">
        <v>6.85</v>
      </c>
      <c r="N72" s="9">
        <v>1</v>
      </c>
      <c r="O72" s="9">
        <v>0.09</v>
      </c>
      <c r="P72" s="9">
        <v>1</v>
      </c>
      <c r="Q72" s="9">
        <v>1</v>
      </c>
      <c r="R72" s="9">
        <v>410</v>
      </c>
      <c r="S72" s="9">
        <v>450</v>
      </c>
      <c r="T72" s="9">
        <v>350</v>
      </c>
      <c r="U72" s="9">
        <v>3850</v>
      </c>
      <c r="V72" s="9">
        <v>400</v>
      </c>
      <c r="W72" s="9">
        <v>400</v>
      </c>
      <c r="X72" s="9"/>
      <c r="Y72" s="9"/>
      <c r="Z72" s="9"/>
      <c r="AA72" s="12">
        <f t="shared" si="15"/>
        <v>1961.43</v>
      </c>
      <c r="AB72" s="12">
        <f t="shared" si="16"/>
        <v>226.6</v>
      </c>
      <c r="AC72" s="12">
        <f t="shared" si="17"/>
        <v>7407.14</v>
      </c>
      <c r="AD72" s="12">
        <f t="shared" si="18"/>
        <v>9595.17</v>
      </c>
      <c r="AE72" s="12">
        <f t="shared" si="19"/>
        <v>-3024.3117949</v>
      </c>
      <c r="AF72" s="14">
        <f t="shared" si="20"/>
        <v>12027.82</v>
      </c>
    </row>
    <row r="73" customHeight="1" spans="1:32">
      <c r="A73" s="9" t="s">
        <v>191</v>
      </c>
      <c r="B73" s="9">
        <v>1</v>
      </c>
      <c r="C73" s="10" t="s">
        <v>151</v>
      </c>
      <c r="D73" s="9">
        <v>10690.41</v>
      </c>
      <c r="E73" s="11">
        <f t="shared" si="10"/>
        <v>3078.1</v>
      </c>
      <c r="F73" s="11">
        <v>220</v>
      </c>
      <c r="G73" s="11">
        <v>10263.76</v>
      </c>
      <c r="H73" s="12">
        <f t="shared" si="11"/>
        <v>13561.86</v>
      </c>
      <c r="I73" s="12">
        <f t="shared" si="12"/>
        <v>3170.44</v>
      </c>
      <c r="J73" s="12">
        <f t="shared" si="13"/>
        <v>226.6</v>
      </c>
      <c r="K73" s="12">
        <f t="shared" si="14"/>
        <v>11598.05</v>
      </c>
      <c r="L73" s="9">
        <v>1.42</v>
      </c>
      <c r="M73" s="9">
        <v>12.84</v>
      </c>
      <c r="N73" s="9">
        <v>1</v>
      </c>
      <c r="O73" s="9">
        <v>0.1</v>
      </c>
      <c r="P73" s="9">
        <v>1</v>
      </c>
      <c r="Q73" s="9">
        <v>1</v>
      </c>
      <c r="R73" s="9">
        <v>410</v>
      </c>
      <c r="S73" s="9">
        <v>450</v>
      </c>
      <c r="T73" s="9">
        <v>350</v>
      </c>
      <c r="U73" s="9">
        <v>3850</v>
      </c>
      <c r="V73" s="9">
        <v>400</v>
      </c>
      <c r="W73" s="9">
        <v>400</v>
      </c>
      <c r="X73" s="9"/>
      <c r="Y73" s="9"/>
      <c r="Z73" s="9"/>
      <c r="AA73" s="12">
        <f t="shared" si="15"/>
        <v>3170.44</v>
      </c>
      <c r="AB73" s="12">
        <f t="shared" si="16"/>
        <v>226.6</v>
      </c>
      <c r="AC73" s="12">
        <f t="shared" si="17"/>
        <v>11598.05</v>
      </c>
      <c r="AD73" s="12">
        <f t="shared" si="18"/>
        <v>14995.09</v>
      </c>
      <c r="AE73" s="12">
        <f t="shared" si="19"/>
        <v>-3314.6411299</v>
      </c>
      <c r="AF73" s="14">
        <f t="shared" si="20"/>
        <v>10690.41</v>
      </c>
    </row>
    <row r="74" customHeight="1" spans="1:32">
      <c r="A74" s="9" t="s">
        <v>192</v>
      </c>
      <c r="B74" s="9">
        <v>2</v>
      </c>
      <c r="C74" s="10" t="s">
        <v>151</v>
      </c>
      <c r="D74" s="9">
        <v>10943.32</v>
      </c>
      <c r="E74" s="11">
        <f t="shared" si="10"/>
        <v>3440.7</v>
      </c>
      <c r="F74" s="11">
        <v>220</v>
      </c>
      <c r="G74" s="11">
        <v>11399.44</v>
      </c>
      <c r="H74" s="12">
        <f t="shared" si="11"/>
        <v>15060.14</v>
      </c>
      <c r="I74" s="12">
        <f t="shared" si="12"/>
        <v>3543.92</v>
      </c>
      <c r="J74" s="12">
        <f t="shared" si="13"/>
        <v>226.6</v>
      </c>
      <c r="K74" s="12">
        <f t="shared" si="14"/>
        <v>12881.37</v>
      </c>
      <c r="L74" s="9">
        <v>1.63</v>
      </c>
      <c r="M74" s="9">
        <v>14.59</v>
      </c>
      <c r="N74" s="9">
        <v>1</v>
      </c>
      <c r="O74" s="9">
        <v>0.1</v>
      </c>
      <c r="P74" s="9">
        <v>1</v>
      </c>
      <c r="Q74" s="9">
        <v>1</v>
      </c>
      <c r="R74" s="9">
        <v>410</v>
      </c>
      <c r="S74" s="9">
        <v>450</v>
      </c>
      <c r="T74" s="9">
        <v>350</v>
      </c>
      <c r="U74" s="9">
        <v>3850</v>
      </c>
      <c r="V74" s="9">
        <v>400</v>
      </c>
      <c r="W74" s="9">
        <v>400</v>
      </c>
      <c r="X74" s="9"/>
      <c r="Y74" s="9"/>
      <c r="Z74" s="9"/>
      <c r="AA74" s="12">
        <f t="shared" si="15"/>
        <v>3543.92</v>
      </c>
      <c r="AB74" s="12">
        <f t="shared" si="16"/>
        <v>226.6</v>
      </c>
      <c r="AC74" s="12">
        <f t="shared" si="17"/>
        <v>12881.37</v>
      </c>
      <c r="AD74" s="12">
        <f t="shared" si="18"/>
        <v>16651.89</v>
      </c>
      <c r="AE74" s="12">
        <f t="shared" si="19"/>
        <v>-4695.1091348</v>
      </c>
      <c r="AF74" s="14">
        <f t="shared" si="20"/>
        <v>21886.64</v>
      </c>
    </row>
    <row r="75" customHeight="1" spans="1:32">
      <c r="A75" s="9" t="s">
        <v>193</v>
      </c>
      <c r="B75" s="9">
        <v>1</v>
      </c>
      <c r="C75" s="10" t="s">
        <v>151</v>
      </c>
      <c r="D75" s="9">
        <v>13755.12</v>
      </c>
      <c r="E75" s="11">
        <f t="shared" si="10"/>
        <v>4011.3</v>
      </c>
      <c r="F75" s="11">
        <v>220</v>
      </c>
      <c r="G75" s="11">
        <v>13251.29</v>
      </c>
      <c r="H75" s="12">
        <f t="shared" si="11"/>
        <v>17482.59</v>
      </c>
      <c r="I75" s="12">
        <f t="shared" si="12"/>
        <v>4131.64</v>
      </c>
      <c r="J75" s="12">
        <f t="shared" si="13"/>
        <v>226.6</v>
      </c>
      <c r="K75" s="12">
        <f t="shared" si="14"/>
        <v>14973.96</v>
      </c>
      <c r="L75" s="9">
        <v>1.88</v>
      </c>
      <c r="M75" s="9">
        <v>17.1</v>
      </c>
      <c r="N75" s="9">
        <v>1</v>
      </c>
      <c r="O75" s="9">
        <v>0.15</v>
      </c>
      <c r="P75" s="9">
        <v>1</v>
      </c>
      <c r="Q75" s="9">
        <v>1</v>
      </c>
      <c r="R75" s="9">
        <v>410</v>
      </c>
      <c r="S75" s="9">
        <v>450</v>
      </c>
      <c r="T75" s="9">
        <v>350</v>
      </c>
      <c r="U75" s="9">
        <v>3850</v>
      </c>
      <c r="V75" s="9">
        <v>400</v>
      </c>
      <c r="W75" s="9">
        <v>400</v>
      </c>
      <c r="X75" s="9"/>
      <c r="Y75" s="9"/>
      <c r="Z75" s="9"/>
      <c r="AA75" s="12">
        <f t="shared" si="15"/>
        <v>4131.64</v>
      </c>
      <c r="AB75" s="12">
        <f t="shared" si="16"/>
        <v>226.6</v>
      </c>
      <c r="AC75" s="12">
        <f t="shared" si="17"/>
        <v>14973.96</v>
      </c>
      <c r="AD75" s="12">
        <f t="shared" si="18"/>
        <v>19332.2</v>
      </c>
      <c r="AE75" s="12">
        <f t="shared" si="19"/>
        <v>-4303.2183368</v>
      </c>
      <c r="AF75" s="14">
        <f t="shared" si="20"/>
        <v>13755.12</v>
      </c>
    </row>
    <row r="76" customHeight="1" spans="1:33">
      <c r="A76" s="9" t="s">
        <v>194</v>
      </c>
      <c r="B76" s="9">
        <v>2</v>
      </c>
      <c r="C76" s="10" t="s">
        <v>151</v>
      </c>
      <c r="D76" s="9">
        <v>2388.5</v>
      </c>
      <c r="E76" s="11">
        <v>750</v>
      </c>
      <c r="F76" s="11">
        <v>220</v>
      </c>
      <c r="G76" s="11">
        <v>2100</v>
      </c>
      <c r="H76" s="12">
        <f t="shared" si="11"/>
        <v>3070</v>
      </c>
      <c r="I76" s="12">
        <f t="shared" si="12"/>
        <v>772.5</v>
      </c>
      <c r="J76" s="12">
        <f t="shared" si="13"/>
        <v>226.6</v>
      </c>
      <c r="K76" s="12">
        <f t="shared" si="14"/>
        <v>2373</v>
      </c>
      <c r="L76" s="9"/>
      <c r="M76" s="9"/>
      <c r="N76" s="9">
        <v>1</v>
      </c>
      <c r="O76" s="9"/>
      <c r="P76" s="9">
        <v>1</v>
      </c>
      <c r="Q76" s="9">
        <v>1</v>
      </c>
      <c r="R76" s="9">
        <v>410</v>
      </c>
      <c r="S76" s="9">
        <v>450</v>
      </c>
      <c r="T76" s="9">
        <v>350</v>
      </c>
      <c r="U76" s="9">
        <v>3850</v>
      </c>
      <c r="V76" s="9">
        <v>400</v>
      </c>
      <c r="W76" s="9">
        <v>400</v>
      </c>
      <c r="X76" s="9"/>
      <c r="Y76" s="9"/>
      <c r="Z76" s="9"/>
      <c r="AA76" s="12">
        <f t="shared" si="15"/>
        <v>772.5</v>
      </c>
      <c r="AB76" s="12">
        <f t="shared" si="16"/>
        <v>226.6</v>
      </c>
      <c r="AC76" s="12">
        <f t="shared" si="17"/>
        <v>2373</v>
      </c>
      <c r="AD76" s="12">
        <f t="shared" si="18"/>
        <v>3372.1</v>
      </c>
      <c r="AE76" s="12">
        <f t="shared" si="19"/>
        <v>-762.401015</v>
      </c>
      <c r="AF76" s="14">
        <f t="shared" si="20"/>
        <v>4777</v>
      </c>
      <c r="AG76" s="5">
        <f>F76+G76</f>
        <v>2320</v>
      </c>
    </row>
    <row r="77" customHeight="1" spans="1:33">
      <c r="A77" s="9" t="s">
        <v>195</v>
      </c>
      <c r="B77" s="9">
        <v>2</v>
      </c>
      <c r="C77" s="10" t="s">
        <v>151</v>
      </c>
      <c r="D77" s="9">
        <v>3294.15</v>
      </c>
      <c r="E77" s="11">
        <v>750</v>
      </c>
      <c r="F77" s="11">
        <v>220</v>
      </c>
      <c r="G77" s="11">
        <v>2100</v>
      </c>
      <c r="H77" s="12">
        <f t="shared" si="11"/>
        <v>3070</v>
      </c>
      <c r="I77" s="12">
        <f t="shared" si="12"/>
        <v>772.5</v>
      </c>
      <c r="J77" s="12">
        <f t="shared" si="13"/>
        <v>226.6</v>
      </c>
      <c r="K77" s="12">
        <f t="shared" si="14"/>
        <v>2373</v>
      </c>
      <c r="L77" s="9"/>
      <c r="M77" s="9"/>
      <c r="N77" s="9">
        <v>1</v>
      </c>
      <c r="O77" s="9"/>
      <c r="P77" s="9">
        <v>1</v>
      </c>
      <c r="Q77" s="9">
        <v>1</v>
      </c>
      <c r="R77" s="9">
        <v>410</v>
      </c>
      <c r="S77" s="9">
        <v>450</v>
      </c>
      <c r="T77" s="9">
        <v>350</v>
      </c>
      <c r="U77" s="9">
        <v>3850</v>
      </c>
      <c r="V77" s="9">
        <v>400</v>
      </c>
      <c r="W77" s="9">
        <v>400</v>
      </c>
      <c r="X77" s="9"/>
      <c r="Y77" s="9"/>
      <c r="Z77" s="9"/>
      <c r="AA77" s="12">
        <f t="shared" si="15"/>
        <v>772.5</v>
      </c>
      <c r="AB77" s="12">
        <f t="shared" si="16"/>
        <v>226.6</v>
      </c>
      <c r="AC77" s="12">
        <f t="shared" si="17"/>
        <v>2373</v>
      </c>
      <c r="AD77" s="12">
        <f t="shared" si="18"/>
        <v>3372.1</v>
      </c>
      <c r="AE77" s="12">
        <f t="shared" si="19"/>
        <v>227.1212315</v>
      </c>
      <c r="AF77" s="14">
        <f t="shared" si="20"/>
        <v>6588.3</v>
      </c>
      <c r="AG77" s="5">
        <f t="shared" ref="AG77:AG93" si="21">F77+G77</f>
        <v>2320</v>
      </c>
    </row>
    <row r="78" customHeight="1" spans="1:33">
      <c r="A78" s="9" t="s">
        <v>196</v>
      </c>
      <c r="B78" s="9">
        <v>11</v>
      </c>
      <c r="C78" s="10" t="s">
        <v>151</v>
      </c>
      <c r="D78" s="9">
        <v>2330.21</v>
      </c>
      <c r="E78" s="11">
        <v>750</v>
      </c>
      <c r="F78" s="11">
        <v>220</v>
      </c>
      <c r="G78" s="11">
        <v>2659</v>
      </c>
      <c r="H78" s="12">
        <f t="shared" si="11"/>
        <v>3629</v>
      </c>
      <c r="I78" s="12">
        <f t="shared" si="12"/>
        <v>772.5</v>
      </c>
      <c r="J78" s="12">
        <f t="shared" si="13"/>
        <v>226.6</v>
      </c>
      <c r="K78" s="12">
        <f t="shared" si="14"/>
        <v>3004.67</v>
      </c>
      <c r="L78" s="9"/>
      <c r="M78" s="9"/>
      <c r="N78" s="9">
        <v>1</v>
      </c>
      <c r="O78" s="9"/>
      <c r="P78" s="9">
        <v>1</v>
      </c>
      <c r="Q78" s="9">
        <v>1</v>
      </c>
      <c r="R78" s="9">
        <v>410</v>
      </c>
      <c r="S78" s="9">
        <v>450</v>
      </c>
      <c r="T78" s="9">
        <v>350</v>
      </c>
      <c r="U78" s="9">
        <v>3850</v>
      </c>
      <c r="V78" s="9">
        <v>400</v>
      </c>
      <c r="W78" s="9">
        <v>400</v>
      </c>
      <c r="X78" s="9"/>
      <c r="Y78" s="9"/>
      <c r="Z78" s="9"/>
      <c r="AA78" s="12">
        <f t="shared" si="15"/>
        <v>772.5</v>
      </c>
      <c r="AB78" s="12">
        <f t="shared" si="16"/>
        <v>226.6</v>
      </c>
      <c r="AC78" s="12">
        <f t="shared" si="17"/>
        <v>3004.67</v>
      </c>
      <c r="AD78" s="12">
        <f t="shared" si="18"/>
        <v>4003.77</v>
      </c>
      <c r="AE78" s="12">
        <f t="shared" si="19"/>
        <v>-1457.7592519</v>
      </c>
      <c r="AF78" s="14">
        <f t="shared" si="20"/>
        <v>25632.31</v>
      </c>
      <c r="AG78" s="5">
        <f t="shared" si="21"/>
        <v>2879</v>
      </c>
    </row>
    <row r="79" customHeight="1" spans="1:33">
      <c r="A79" s="9" t="s">
        <v>197</v>
      </c>
      <c r="B79" s="9">
        <v>2</v>
      </c>
      <c r="C79" s="10" t="s">
        <v>151</v>
      </c>
      <c r="D79" s="9">
        <v>4127.24</v>
      </c>
      <c r="E79" s="11">
        <v>750</v>
      </c>
      <c r="F79" s="11">
        <v>220</v>
      </c>
      <c r="G79" s="11">
        <v>2152</v>
      </c>
      <c r="H79" s="12">
        <f t="shared" si="11"/>
        <v>3122</v>
      </c>
      <c r="I79" s="12">
        <f t="shared" si="12"/>
        <v>772.5</v>
      </c>
      <c r="J79" s="12">
        <f t="shared" si="13"/>
        <v>226.6</v>
      </c>
      <c r="K79" s="12">
        <f t="shared" si="14"/>
        <v>2431.76</v>
      </c>
      <c r="L79" s="9"/>
      <c r="M79" s="9"/>
      <c r="N79" s="9">
        <v>1</v>
      </c>
      <c r="O79" s="9"/>
      <c r="P79" s="9">
        <v>1</v>
      </c>
      <c r="Q79" s="9">
        <v>1</v>
      </c>
      <c r="R79" s="9">
        <v>410</v>
      </c>
      <c r="S79" s="9">
        <v>450</v>
      </c>
      <c r="T79" s="9">
        <v>350</v>
      </c>
      <c r="U79" s="9">
        <v>3850</v>
      </c>
      <c r="V79" s="9">
        <v>400</v>
      </c>
      <c r="W79" s="9">
        <v>400</v>
      </c>
      <c r="X79" s="9"/>
      <c r="Y79" s="9"/>
      <c r="Z79" s="9"/>
      <c r="AA79" s="12">
        <f t="shared" si="15"/>
        <v>772.5</v>
      </c>
      <c r="AB79" s="12">
        <f t="shared" si="16"/>
        <v>226.6</v>
      </c>
      <c r="AC79" s="12">
        <f t="shared" si="17"/>
        <v>2431.76</v>
      </c>
      <c r="AD79" s="12">
        <f t="shared" si="18"/>
        <v>3430.86</v>
      </c>
      <c r="AE79" s="12">
        <f t="shared" si="19"/>
        <v>1078.6036964</v>
      </c>
      <c r="AF79" s="14">
        <f t="shared" si="20"/>
        <v>8254.48</v>
      </c>
      <c r="AG79" s="5">
        <f t="shared" si="21"/>
        <v>2372</v>
      </c>
    </row>
    <row r="80" customHeight="1" spans="1:33">
      <c r="A80" s="9" t="s">
        <v>198</v>
      </c>
      <c r="B80" s="9">
        <v>1</v>
      </c>
      <c r="C80" s="10" t="s">
        <v>151</v>
      </c>
      <c r="D80" s="9">
        <v>2622.73</v>
      </c>
      <c r="E80" s="11">
        <v>750</v>
      </c>
      <c r="F80" s="11">
        <v>220</v>
      </c>
      <c r="G80" s="11">
        <v>2152</v>
      </c>
      <c r="H80" s="12">
        <f t="shared" si="11"/>
        <v>3122</v>
      </c>
      <c r="I80" s="12">
        <f t="shared" si="12"/>
        <v>772.5</v>
      </c>
      <c r="J80" s="12">
        <f t="shared" si="13"/>
        <v>226.6</v>
      </c>
      <c r="K80" s="12">
        <f t="shared" si="14"/>
        <v>2431.76</v>
      </c>
      <c r="L80" s="9"/>
      <c r="M80" s="9"/>
      <c r="N80" s="9">
        <v>1</v>
      </c>
      <c r="O80" s="9"/>
      <c r="P80" s="9">
        <v>1</v>
      </c>
      <c r="Q80" s="9">
        <v>1</v>
      </c>
      <c r="R80" s="9">
        <v>410</v>
      </c>
      <c r="S80" s="9">
        <v>450</v>
      </c>
      <c r="T80" s="9">
        <v>350</v>
      </c>
      <c r="U80" s="9">
        <v>3850</v>
      </c>
      <c r="V80" s="9">
        <v>400</v>
      </c>
      <c r="W80" s="9">
        <v>400</v>
      </c>
      <c r="X80" s="9"/>
      <c r="Y80" s="9"/>
      <c r="Z80" s="9"/>
      <c r="AA80" s="12">
        <f t="shared" si="15"/>
        <v>772.5</v>
      </c>
      <c r="AB80" s="12">
        <f t="shared" si="16"/>
        <v>226.6</v>
      </c>
      <c r="AC80" s="12">
        <f t="shared" si="17"/>
        <v>2431.76</v>
      </c>
      <c r="AD80" s="12">
        <f t="shared" si="18"/>
        <v>3430.86</v>
      </c>
      <c r="AE80" s="12">
        <f t="shared" si="19"/>
        <v>-565.2389747</v>
      </c>
      <c r="AF80" s="14">
        <f t="shared" si="20"/>
        <v>2622.73</v>
      </c>
      <c r="AG80" s="5">
        <f t="shared" si="21"/>
        <v>2372</v>
      </c>
    </row>
    <row r="81" customHeight="1" spans="1:33">
      <c r="A81" s="9" t="s">
        <v>199</v>
      </c>
      <c r="B81" s="9">
        <v>1</v>
      </c>
      <c r="C81" s="10" t="s">
        <v>151</v>
      </c>
      <c r="D81" s="9">
        <v>5902.21</v>
      </c>
      <c r="E81" s="11">
        <v>750</v>
      </c>
      <c r="F81" s="11">
        <v>220</v>
      </c>
      <c r="G81" s="11">
        <v>2672</v>
      </c>
      <c r="H81" s="12">
        <f t="shared" si="11"/>
        <v>3642</v>
      </c>
      <c r="I81" s="12">
        <f t="shared" si="12"/>
        <v>772.5</v>
      </c>
      <c r="J81" s="12">
        <f t="shared" si="13"/>
        <v>226.6</v>
      </c>
      <c r="K81" s="12">
        <f t="shared" si="14"/>
        <v>3019.36</v>
      </c>
      <c r="L81" s="9"/>
      <c r="M81" s="9"/>
      <c r="N81" s="9">
        <v>1</v>
      </c>
      <c r="O81" s="9"/>
      <c r="P81" s="9">
        <v>1</v>
      </c>
      <c r="Q81" s="9">
        <v>1</v>
      </c>
      <c r="R81" s="9">
        <v>410</v>
      </c>
      <c r="S81" s="9">
        <v>450</v>
      </c>
      <c r="T81" s="9">
        <v>350</v>
      </c>
      <c r="U81" s="9">
        <v>3850</v>
      </c>
      <c r="V81" s="9">
        <v>400</v>
      </c>
      <c r="W81" s="9">
        <v>400</v>
      </c>
      <c r="X81" s="9"/>
      <c r="Y81" s="9"/>
      <c r="Z81" s="9"/>
      <c r="AA81" s="12">
        <f t="shared" si="15"/>
        <v>772.5</v>
      </c>
      <c r="AB81" s="12">
        <f t="shared" si="16"/>
        <v>226.6</v>
      </c>
      <c r="AC81" s="12">
        <f t="shared" si="17"/>
        <v>3019.36</v>
      </c>
      <c r="AD81" s="12">
        <f t="shared" si="18"/>
        <v>4018.46</v>
      </c>
      <c r="AE81" s="12">
        <f t="shared" si="19"/>
        <v>2430.3536681</v>
      </c>
      <c r="AF81" s="14">
        <f t="shared" si="20"/>
        <v>5902.21</v>
      </c>
      <c r="AG81" s="5">
        <f t="shared" si="21"/>
        <v>2892</v>
      </c>
    </row>
    <row r="82" customHeight="1" spans="1:33">
      <c r="A82" s="9" t="s">
        <v>200</v>
      </c>
      <c r="B82" s="9">
        <v>8</v>
      </c>
      <c r="C82" s="10" t="s">
        <v>151</v>
      </c>
      <c r="D82" s="9">
        <v>3995.7</v>
      </c>
      <c r="E82" s="11">
        <v>750</v>
      </c>
      <c r="F82" s="11">
        <v>220</v>
      </c>
      <c r="G82" s="11">
        <v>3322</v>
      </c>
      <c r="H82" s="12">
        <f t="shared" si="11"/>
        <v>4292</v>
      </c>
      <c r="I82" s="12">
        <f t="shared" si="12"/>
        <v>772.5</v>
      </c>
      <c r="J82" s="12">
        <f t="shared" si="13"/>
        <v>226.6</v>
      </c>
      <c r="K82" s="12">
        <f t="shared" si="14"/>
        <v>3753.86</v>
      </c>
      <c r="L82" s="9"/>
      <c r="M82" s="9"/>
      <c r="N82" s="9">
        <v>1</v>
      </c>
      <c r="O82" s="9"/>
      <c r="P82" s="9">
        <v>1</v>
      </c>
      <c r="Q82" s="9">
        <v>1</v>
      </c>
      <c r="R82" s="9">
        <v>410</v>
      </c>
      <c r="S82" s="9">
        <v>450</v>
      </c>
      <c r="T82" s="9">
        <v>350</v>
      </c>
      <c r="U82" s="9">
        <v>3850</v>
      </c>
      <c r="V82" s="9">
        <v>400</v>
      </c>
      <c r="W82" s="9">
        <v>400</v>
      </c>
      <c r="X82" s="9"/>
      <c r="Y82" s="9"/>
      <c r="Z82" s="9"/>
      <c r="AA82" s="12">
        <f t="shared" si="15"/>
        <v>772.5</v>
      </c>
      <c r="AB82" s="12">
        <f t="shared" si="16"/>
        <v>226.6</v>
      </c>
      <c r="AC82" s="12">
        <f t="shared" si="17"/>
        <v>3753.86</v>
      </c>
      <c r="AD82" s="12">
        <f t="shared" si="18"/>
        <v>4752.96</v>
      </c>
      <c r="AE82" s="12">
        <f t="shared" si="19"/>
        <v>-387.218223</v>
      </c>
      <c r="AF82" s="14">
        <f t="shared" si="20"/>
        <v>31965.6</v>
      </c>
      <c r="AG82" s="5">
        <f t="shared" si="21"/>
        <v>3542</v>
      </c>
    </row>
    <row r="83" customHeight="1" spans="1:33">
      <c r="A83" s="9" t="s">
        <v>201</v>
      </c>
      <c r="B83" s="9">
        <v>1</v>
      </c>
      <c r="C83" s="10" t="s">
        <v>151</v>
      </c>
      <c r="D83" s="9">
        <v>4754.91</v>
      </c>
      <c r="E83" s="11">
        <v>750</v>
      </c>
      <c r="F83" s="11">
        <v>220</v>
      </c>
      <c r="G83" s="11">
        <v>3322</v>
      </c>
      <c r="H83" s="12">
        <f t="shared" si="11"/>
        <v>4292</v>
      </c>
      <c r="I83" s="12">
        <f t="shared" si="12"/>
        <v>772.5</v>
      </c>
      <c r="J83" s="12">
        <f t="shared" si="13"/>
        <v>226.6</v>
      </c>
      <c r="K83" s="12">
        <f t="shared" si="14"/>
        <v>3753.86</v>
      </c>
      <c r="L83" s="9"/>
      <c r="M83" s="9"/>
      <c r="N83" s="9">
        <v>1</v>
      </c>
      <c r="O83" s="9"/>
      <c r="P83" s="9">
        <v>1</v>
      </c>
      <c r="Q83" s="9">
        <v>1</v>
      </c>
      <c r="R83" s="9">
        <v>410</v>
      </c>
      <c r="S83" s="9">
        <v>450</v>
      </c>
      <c r="T83" s="9">
        <v>350</v>
      </c>
      <c r="U83" s="9">
        <v>3850</v>
      </c>
      <c r="V83" s="9">
        <v>400</v>
      </c>
      <c r="W83" s="9">
        <v>400</v>
      </c>
      <c r="X83" s="9"/>
      <c r="Y83" s="9"/>
      <c r="Z83" s="9"/>
      <c r="AA83" s="12">
        <f t="shared" si="15"/>
        <v>772.5</v>
      </c>
      <c r="AB83" s="12">
        <f t="shared" si="16"/>
        <v>226.6</v>
      </c>
      <c r="AC83" s="12">
        <f t="shared" si="17"/>
        <v>3753.86</v>
      </c>
      <c r="AD83" s="12">
        <f t="shared" si="18"/>
        <v>4752.96</v>
      </c>
      <c r="AE83" s="12">
        <f t="shared" si="19"/>
        <v>442.3022151</v>
      </c>
      <c r="AF83" s="14">
        <f t="shared" si="20"/>
        <v>4754.91</v>
      </c>
      <c r="AG83" s="5">
        <f t="shared" si="21"/>
        <v>3542</v>
      </c>
    </row>
    <row r="84" customHeight="1" spans="1:33">
      <c r="A84" s="9" t="s">
        <v>202</v>
      </c>
      <c r="B84" s="9">
        <v>1</v>
      </c>
      <c r="C84" s="10" t="s">
        <v>151</v>
      </c>
      <c r="D84" s="9">
        <v>9866.79</v>
      </c>
      <c r="E84" s="11">
        <f t="shared" ref="E84:E89" si="22">(L84+M84)*185+O84*1200+320</f>
        <v>2964.3</v>
      </c>
      <c r="F84" s="11">
        <v>220</v>
      </c>
      <c r="G84" s="11">
        <v>10799.23</v>
      </c>
      <c r="H84" s="12">
        <f t="shared" si="11"/>
        <v>13983.53</v>
      </c>
      <c r="I84" s="12">
        <f t="shared" si="12"/>
        <v>3053.23</v>
      </c>
      <c r="J84" s="12">
        <f t="shared" si="13"/>
        <v>226.6</v>
      </c>
      <c r="K84" s="12">
        <f t="shared" si="14"/>
        <v>12203.13</v>
      </c>
      <c r="L84" s="9">
        <v>1.66</v>
      </c>
      <c r="M84" s="9">
        <v>7.12</v>
      </c>
      <c r="N84" s="9">
        <v>1</v>
      </c>
      <c r="O84" s="9">
        <v>0.85</v>
      </c>
      <c r="P84" s="9">
        <v>1</v>
      </c>
      <c r="Q84" s="9">
        <v>1</v>
      </c>
      <c r="R84" s="9">
        <v>410</v>
      </c>
      <c r="S84" s="9">
        <v>450</v>
      </c>
      <c r="T84" s="9">
        <v>350</v>
      </c>
      <c r="U84" s="9">
        <v>3850</v>
      </c>
      <c r="V84" s="9">
        <v>400</v>
      </c>
      <c r="W84" s="9">
        <v>400</v>
      </c>
      <c r="X84" s="9"/>
      <c r="Y84" s="9"/>
      <c r="Z84" s="9"/>
      <c r="AA84" s="12">
        <f t="shared" si="15"/>
        <v>3053.23</v>
      </c>
      <c r="AB84" s="12">
        <f t="shared" si="16"/>
        <v>226.6</v>
      </c>
      <c r="AC84" s="12">
        <f t="shared" si="17"/>
        <v>12203.13</v>
      </c>
      <c r="AD84" s="12">
        <f t="shared" si="18"/>
        <v>15482.96</v>
      </c>
      <c r="AE84" s="12">
        <f t="shared" si="19"/>
        <v>-4702.4065781</v>
      </c>
      <c r="AF84" s="14">
        <f t="shared" si="20"/>
        <v>9866.79</v>
      </c>
      <c r="AG84" s="5">
        <f t="shared" si="21"/>
        <v>11019.23</v>
      </c>
    </row>
    <row r="85" customHeight="1" spans="1:33">
      <c r="A85" s="9" t="s">
        <v>203</v>
      </c>
      <c r="B85" s="9">
        <v>1</v>
      </c>
      <c r="C85" s="10" t="s">
        <v>151</v>
      </c>
      <c r="D85" s="9">
        <v>11747.32</v>
      </c>
      <c r="E85" s="11">
        <f t="shared" si="22"/>
        <v>3133.45</v>
      </c>
      <c r="F85" s="11">
        <v>220</v>
      </c>
      <c r="G85" s="11">
        <v>11375.91</v>
      </c>
      <c r="H85" s="12">
        <f t="shared" si="11"/>
        <v>14729.36</v>
      </c>
      <c r="I85" s="12">
        <f t="shared" si="12"/>
        <v>3227.45</v>
      </c>
      <c r="J85" s="12">
        <f t="shared" si="13"/>
        <v>226.6</v>
      </c>
      <c r="K85" s="12">
        <f t="shared" si="14"/>
        <v>12854.78</v>
      </c>
      <c r="L85" s="9">
        <v>2.02</v>
      </c>
      <c r="M85" s="9">
        <v>7.35</v>
      </c>
      <c r="N85" s="9">
        <v>1</v>
      </c>
      <c r="O85" s="9">
        <v>0.9</v>
      </c>
      <c r="P85" s="9">
        <v>1</v>
      </c>
      <c r="Q85" s="9">
        <v>1</v>
      </c>
      <c r="R85" s="9">
        <v>410</v>
      </c>
      <c r="S85" s="9">
        <v>450</v>
      </c>
      <c r="T85" s="9">
        <v>350</v>
      </c>
      <c r="U85" s="9">
        <v>3850</v>
      </c>
      <c r="V85" s="9">
        <v>400</v>
      </c>
      <c r="W85" s="9">
        <v>400</v>
      </c>
      <c r="X85" s="9"/>
      <c r="Y85" s="9"/>
      <c r="Z85" s="9"/>
      <c r="AA85" s="12">
        <f t="shared" si="15"/>
        <v>3227.45</v>
      </c>
      <c r="AB85" s="12">
        <f t="shared" si="16"/>
        <v>226.6</v>
      </c>
      <c r="AC85" s="12">
        <f t="shared" si="17"/>
        <v>12854.78</v>
      </c>
      <c r="AD85" s="12">
        <f t="shared" si="18"/>
        <v>16308.83</v>
      </c>
      <c r="AE85" s="12">
        <f t="shared" si="19"/>
        <v>-3473.5906948</v>
      </c>
      <c r="AF85" s="14">
        <f t="shared" si="20"/>
        <v>11747.32</v>
      </c>
      <c r="AG85" s="5">
        <f t="shared" si="21"/>
        <v>11595.91</v>
      </c>
    </row>
    <row r="86" customHeight="1" spans="1:33">
      <c r="A86" s="9" t="s">
        <v>204</v>
      </c>
      <c r="B86" s="9">
        <v>1</v>
      </c>
      <c r="C86" s="10" t="s">
        <v>151</v>
      </c>
      <c r="D86" s="9">
        <v>5414.73</v>
      </c>
      <c r="E86" s="11">
        <f t="shared" si="22"/>
        <v>1045.9</v>
      </c>
      <c r="F86" s="11">
        <v>220</v>
      </c>
      <c r="G86" s="11">
        <v>4105.595</v>
      </c>
      <c r="H86" s="12">
        <f t="shared" si="11"/>
        <v>5371.495</v>
      </c>
      <c r="I86" s="12">
        <f t="shared" si="12"/>
        <v>1077.28</v>
      </c>
      <c r="J86" s="12">
        <f t="shared" si="13"/>
        <v>226.6</v>
      </c>
      <c r="K86" s="12">
        <f t="shared" si="14"/>
        <v>4639.32</v>
      </c>
      <c r="L86" s="9">
        <v>0.34</v>
      </c>
      <c r="M86" s="9">
        <v>1.8</v>
      </c>
      <c r="N86" s="9">
        <v>1</v>
      </c>
      <c r="O86" s="9">
        <v>0.275</v>
      </c>
      <c r="P86" s="9">
        <v>1</v>
      </c>
      <c r="Q86" s="9">
        <v>1</v>
      </c>
      <c r="R86" s="9">
        <v>410</v>
      </c>
      <c r="S86" s="9">
        <v>450</v>
      </c>
      <c r="T86" s="9">
        <v>350</v>
      </c>
      <c r="U86" s="9">
        <v>3850</v>
      </c>
      <c r="V86" s="9">
        <v>400</v>
      </c>
      <c r="W86" s="9">
        <v>400</v>
      </c>
      <c r="X86" s="9"/>
      <c r="Y86" s="9"/>
      <c r="Z86" s="9"/>
      <c r="AA86" s="12">
        <f t="shared" si="15"/>
        <v>1077.28</v>
      </c>
      <c r="AB86" s="12">
        <f t="shared" si="16"/>
        <v>226.6</v>
      </c>
      <c r="AC86" s="12">
        <f t="shared" si="17"/>
        <v>4639.32</v>
      </c>
      <c r="AD86" s="12">
        <f t="shared" si="18"/>
        <v>5943.2</v>
      </c>
      <c r="AE86" s="12">
        <f t="shared" si="19"/>
        <v>-27.0118547000002</v>
      </c>
      <c r="AF86" s="14">
        <f t="shared" si="20"/>
        <v>5414.73</v>
      </c>
      <c r="AG86" s="5">
        <f t="shared" si="21"/>
        <v>4325.595</v>
      </c>
    </row>
    <row r="87" customHeight="1" spans="1:33">
      <c r="A87" s="9" t="s">
        <v>205</v>
      </c>
      <c r="B87" s="9">
        <v>1</v>
      </c>
      <c r="C87" s="10" t="s">
        <v>151</v>
      </c>
      <c r="D87" s="9">
        <v>4592.63</v>
      </c>
      <c r="E87" s="11">
        <f t="shared" si="22"/>
        <v>1082.9</v>
      </c>
      <c r="F87" s="11">
        <v>220</v>
      </c>
      <c r="G87" s="11">
        <v>4222.595</v>
      </c>
      <c r="H87" s="12">
        <f t="shared" si="11"/>
        <v>5525.495</v>
      </c>
      <c r="I87" s="12">
        <f t="shared" si="12"/>
        <v>1115.39</v>
      </c>
      <c r="J87" s="12">
        <f t="shared" si="13"/>
        <v>226.6</v>
      </c>
      <c r="K87" s="12">
        <f t="shared" si="14"/>
        <v>4771.53</v>
      </c>
      <c r="L87" s="9">
        <v>0.34</v>
      </c>
      <c r="M87" s="9">
        <v>2</v>
      </c>
      <c r="N87" s="9">
        <v>1</v>
      </c>
      <c r="O87" s="9">
        <v>0.275</v>
      </c>
      <c r="P87" s="9">
        <v>1</v>
      </c>
      <c r="Q87" s="9">
        <v>1</v>
      </c>
      <c r="R87" s="9">
        <v>410</v>
      </c>
      <c r="S87" s="9">
        <v>450</v>
      </c>
      <c r="T87" s="9">
        <v>350</v>
      </c>
      <c r="U87" s="9">
        <v>3850</v>
      </c>
      <c r="V87" s="9">
        <v>400</v>
      </c>
      <c r="W87" s="9">
        <v>400</v>
      </c>
      <c r="X87" s="9"/>
      <c r="Y87" s="9"/>
      <c r="Z87" s="9"/>
      <c r="AA87" s="12">
        <f t="shared" si="15"/>
        <v>1115.39</v>
      </c>
      <c r="AB87" s="12">
        <f t="shared" si="16"/>
        <v>226.6</v>
      </c>
      <c r="AC87" s="12">
        <f t="shared" si="17"/>
        <v>4771.53</v>
      </c>
      <c r="AD87" s="12">
        <f t="shared" si="18"/>
        <v>6113.52</v>
      </c>
      <c r="AE87" s="12">
        <f t="shared" si="19"/>
        <v>-1095.5665357</v>
      </c>
      <c r="AF87" s="14">
        <f t="shared" si="20"/>
        <v>4592.63</v>
      </c>
      <c r="AG87" s="5">
        <f t="shared" si="21"/>
        <v>4442.595</v>
      </c>
    </row>
    <row r="88" customHeight="1" spans="1:33">
      <c r="A88" s="9" t="s">
        <v>206</v>
      </c>
      <c r="B88" s="9">
        <v>1</v>
      </c>
      <c r="C88" s="10" t="s">
        <v>151</v>
      </c>
      <c r="D88" s="9">
        <v>6295.56</v>
      </c>
      <c r="E88" s="11">
        <f t="shared" si="22"/>
        <v>1355.25</v>
      </c>
      <c r="F88" s="11">
        <v>220</v>
      </c>
      <c r="G88" s="11">
        <v>5105.75</v>
      </c>
      <c r="H88" s="12">
        <f t="shared" si="11"/>
        <v>6681</v>
      </c>
      <c r="I88" s="12">
        <f t="shared" si="12"/>
        <v>1395.91</v>
      </c>
      <c r="J88" s="12">
        <f t="shared" si="13"/>
        <v>226.6</v>
      </c>
      <c r="K88" s="12">
        <f t="shared" si="14"/>
        <v>5769.5</v>
      </c>
      <c r="L88" s="9">
        <v>0.5</v>
      </c>
      <c r="M88" s="9">
        <v>3.15</v>
      </c>
      <c r="N88" s="9">
        <v>1</v>
      </c>
      <c r="O88" s="9">
        <v>0.3</v>
      </c>
      <c r="P88" s="9">
        <v>1</v>
      </c>
      <c r="Q88" s="9">
        <v>1</v>
      </c>
      <c r="R88" s="9">
        <v>410</v>
      </c>
      <c r="S88" s="9">
        <v>450</v>
      </c>
      <c r="T88" s="9">
        <v>350</v>
      </c>
      <c r="U88" s="9">
        <v>3850</v>
      </c>
      <c r="V88" s="9">
        <v>400</v>
      </c>
      <c r="W88" s="9">
        <v>400</v>
      </c>
      <c r="X88" s="9"/>
      <c r="Y88" s="9"/>
      <c r="Z88" s="9"/>
      <c r="AA88" s="12">
        <f t="shared" si="15"/>
        <v>1395.91</v>
      </c>
      <c r="AB88" s="12">
        <f t="shared" si="16"/>
        <v>226.6</v>
      </c>
      <c r="AC88" s="12">
        <f t="shared" si="17"/>
        <v>5769.5</v>
      </c>
      <c r="AD88" s="12">
        <f t="shared" si="18"/>
        <v>7392.01</v>
      </c>
      <c r="AE88" s="12">
        <f t="shared" si="19"/>
        <v>-513.418188399999</v>
      </c>
      <c r="AF88" s="14">
        <f t="shared" si="20"/>
        <v>6295.56</v>
      </c>
      <c r="AG88" s="5">
        <f t="shared" si="21"/>
        <v>5325.75</v>
      </c>
    </row>
    <row r="89" customHeight="1" spans="1:33">
      <c r="A89" s="9" t="s">
        <v>207</v>
      </c>
      <c r="B89" s="9">
        <v>10</v>
      </c>
      <c r="C89" s="10" t="s">
        <v>151</v>
      </c>
      <c r="D89" s="9">
        <v>5803.61</v>
      </c>
      <c r="E89" s="11">
        <f t="shared" si="22"/>
        <v>1508.8</v>
      </c>
      <c r="F89" s="11">
        <v>220</v>
      </c>
      <c r="G89" s="11">
        <v>5570.5</v>
      </c>
      <c r="H89" s="12">
        <f t="shared" si="11"/>
        <v>7299.3</v>
      </c>
      <c r="I89" s="12">
        <f t="shared" si="12"/>
        <v>1554.06</v>
      </c>
      <c r="J89" s="12">
        <f t="shared" si="13"/>
        <v>226.6</v>
      </c>
      <c r="K89" s="12">
        <f t="shared" si="14"/>
        <v>6294.67</v>
      </c>
      <c r="L89" s="9">
        <v>0.9</v>
      </c>
      <c r="M89" s="9">
        <v>3.58</v>
      </c>
      <c r="N89" s="9">
        <v>1</v>
      </c>
      <c r="O89" s="9">
        <v>0.3</v>
      </c>
      <c r="P89" s="9">
        <v>1</v>
      </c>
      <c r="Q89" s="9">
        <v>1</v>
      </c>
      <c r="R89" s="9">
        <v>410</v>
      </c>
      <c r="S89" s="9">
        <v>450</v>
      </c>
      <c r="T89" s="9">
        <v>350</v>
      </c>
      <c r="U89" s="9">
        <v>3850</v>
      </c>
      <c r="V89" s="9">
        <v>400</v>
      </c>
      <c r="W89" s="9">
        <v>400</v>
      </c>
      <c r="X89" s="9"/>
      <c r="Y89" s="9"/>
      <c r="Z89" s="9"/>
      <c r="AA89" s="12">
        <f t="shared" si="15"/>
        <v>1554.06</v>
      </c>
      <c r="AB89" s="12">
        <f t="shared" si="16"/>
        <v>226.6</v>
      </c>
      <c r="AC89" s="12">
        <f t="shared" si="17"/>
        <v>6294.67</v>
      </c>
      <c r="AD89" s="12">
        <f t="shared" si="18"/>
        <v>8075.33</v>
      </c>
      <c r="AE89" s="12">
        <f t="shared" si="19"/>
        <v>-1734.2476779</v>
      </c>
      <c r="AF89" s="14">
        <f t="shared" si="20"/>
        <v>58036.1</v>
      </c>
      <c r="AG89" s="5">
        <f t="shared" si="21"/>
        <v>5790.5</v>
      </c>
    </row>
    <row r="90" customHeight="1" spans="1:33">
      <c r="A90" s="9" t="s">
        <v>208</v>
      </c>
      <c r="B90" s="9">
        <v>192</v>
      </c>
      <c r="C90" s="10" t="s">
        <v>151</v>
      </c>
      <c r="D90" s="9">
        <v>514.45</v>
      </c>
      <c r="E90" s="11">
        <v>80</v>
      </c>
      <c r="F90" s="11"/>
      <c r="G90" s="11">
        <v>639.71</v>
      </c>
      <c r="H90" s="12">
        <f t="shared" si="11"/>
        <v>719.71</v>
      </c>
      <c r="I90" s="12">
        <f t="shared" si="12"/>
        <v>82.4</v>
      </c>
      <c r="J90" s="12">
        <f t="shared" si="13"/>
        <v>0</v>
      </c>
      <c r="K90" s="12">
        <f t="shared" si="14"/>
        <v>722.87</v>
      </c>
      <c r="L90" s="9"/>
      <c r="M90" s="9"/>
      <c r="N90" s="9">
        <v>1</v>
      </c>
      <c r="O90" s="9"/>
      <c r="P90" s="9">
        <v>1</v>
      </c>
      <c r="Q90" s="9">
        <v>1</v>
      </c>
      <c r="R90" s="9">
        <v>410</v>
      </c>
      <c r="S90" s="9">
        <v>450</v>
      </c>
      <c r="T90" s="9">
        <v>350</v>
      </c>
      <c r="U90" s="9">
        <v>3850</v>
      </c>
      <c r="V90" s="9">
        <v>400</v>
      </c>
      <c r="W90" s="9">
        <v>400</v>
      </c>
      <c r="X90" s="9"/>
      <c r="Y90" s="9"/>
      <c r="Z90" s="9"/>
      <c r="AA90" s="12">
        <f t="shared" si="15"/>
        <v>82.4</v>
      </c>
      <c r="AB90" s="12">
        <f t="shared" si="16"/>
        <v>0</v>
      </c>
      <c r="AC90" s="12">
        <f t="shared" si="17"/>
        <v>722.87</v>
      </c>
      <c r="AD90" s="12">
        <f t="shared" si="18"/>
        <v>805.27</v>
      </c>
      <c r="AE90" s="12">
        <f t="shared" si="19"/>
        <v>-243.1767855</v>
      </c>
      <c r="AF90" s="14">
        <f t="shared" si="20"/>
        <v>98774.4</v>
      </c>
      <c r="AG90" s="5">
        <f t="shared" si="21"/>
        <v>639.71</v>
      </c>
    </row>
    <row r="91" customHeight="1" spans="1:33">
      <c r="A91" s="9" t="s">
        <v>209</v>
      </c>
      <c r="B91" s="9">
        <v>225</v>
      </c>
      <c r="C91" s="10" t="s">
        <v>151</v>
      </c>
      <c r="D91" s="9">
        <v>474.06</v>
      </c>
      <c r="E91" s="11">
        <v>80</v>
      </c>
      <c r="F91" s="11"/>
      <c r="G91" s="11">
        <v>639.71</v>
      </c>
      <c r="H91" s="12">
        <f t="shared" si="11"/>
        <v>719.71</v>
      </c>
      <c r="I91" s="12">
        <f t="shared" si="12"/>
        <v>82.4</v>
      </c>
      <c r="J91" s="12">
        <f t="shared" si="13"/>
        <v>0</v>
      </c>
      <c r="K91" s="12">
        <f t="shared" si="14"/>
        <v>722.87</v>
      </c>
      <c r="L91" s="9"/>
      <c r="M91" s="9"/>
      <c r="N91" s="9">
        <v>1</v>
      </c>
      <c r="O91" s="9"/>
      <c r="P91" s="9">
        <v>1</v>
      </c>
      <c r="Q91" s="9">
        <v>1</v>
      </c>
      <c r="R91" s="9">
        <v>410</v>
      </c>
      <c r="S91" s="9">
        <v>450</v>
      </c>
      <c r="T91" s="9">
        <v>350</v>
      </c>
      <c r="U91" s="9">
        <v>3850</v>
      </c>
      <c r="V91" s="9">
        <v>400</v>
      </c>
      <c r="W91" s="9">
        <v>400</v>
      </c>
      <c r="X91" s="9"/>
      <c r="Y91" s="9"/>
      <c r="Z91" s="9"/>
      <c r="AA91" s="12">
        <f t="shared" si="15"/>
        <v>82.4</v>
      </c>
      <c r="AB91" s="12">
        <f t="shared" si="16"/>
        <v>0</v>
      </c>
      <c r="AC91" s="12">
        <f t="shared" si="17"/>
        <v>722.87</v>
      </c>
      <c r="AD91" s="12">
        <f t="shared" si="18"/>
        <v>805.27</v>
      </c>
      <c r="AE91" s="12">
        <f t="shared" si="19"/>
        <v>-287.3073034</v>
      </c>
      <c r="AF91" s="14">
        <f t="shared" si="20"/>
        <v>106663.5</v>
      </c>
      <c r="AG91" s="5">
        <f t="shared" si="21"/>
        <v>639.71</v>
      </c>
    </row>
    <row r="92" customHeight="1" spans="1:33">
      <c r="A92" s="9" t="s">
        <v>210</v>
      </c>
      <c r="B92" s="9">
        <v>1</v>
      </c>
      <c r="C92" s="10" t="s">
        <v>151</v>
      </c>
      <c r="D92" s="9">
        <v>3395.2</v>
      </c>
      <c r="E92" s="11">
        <v>750</v>
      </c>
      <c r="F92" s="11">
        <v>220</v>
      </c>
      <c r="G92" s="11">
        <v>2737</v>
      </c>
      <c r="H92" s="12">
        <f t="shared" si="11"/>
        <v>3707</v>
      </c>
      <c r="I92" s="12">
        <f t="shared" si="12"/>
        <v>772.5</v>
      </c>
      <c r="J92" s="12">
        <f t="shared" si="13"/>
        <v>226.6</v>
      </c>
      <c r="K92" s="12">
        <f t="shared" si="14"/>
        <v>3092.81</v>
      </c>
      <c r="L92" s="9"/>
      <c r="M92" s="9"/>
      <c r="N92" s="9">
        <v>1</v>
      </c>
      <c r="O92" s="9"/>
      <c r="P92" s="9">
        <v>1</v>
      </c>
      <c r="Q92" s="9">
        <v>1</v>
      </c>
      <c r="R92" s="9">
        <v>410</v>
      </c>
      <c r="S92" s="9">
        <v>450</v>
      </c>
      <c r="T92" s="9">
        <v>350</v>
      </c>
      <c r="U92" s="9">
        <v>3850</v>
      </c>
      <c r="V92" s="9">
        <v>400</v>
      </c>
      <c r="W92" s="9">
        <v>400</v>
      </c>
      <c r="X92" s="9"/>
      <c r="Y92" s="9"/>
      <c r="Z92" s="9"/>
      <c r="AA92" s="12">
        <f t="shared" si="15"/>
        <v>772.5</v>
      </c>
      <c r="AB92" s="12">
        <f t="shared" si="16"/>
        <v>226.6</v>
      </c>
      <c r="AC92" s="12">
        <f t="shared" si="17"/>
        <v>3092.81</v>
      </c>
      <c r="AD92" s="12">
        <f t="shared" si="18"/>
        <v>4091.91</v>
      </c>
      <c r="AE92" s="12">
        <f t="shared" si="19"/>
        <v>-382.280528</v>
      </c>
      <c r="AF92" s="14">
        <f t="shared" si="20"/>
        <v>3395.2</v>
      </c>
      <c r="AG92" s="5">
        <f t="shared" si="21"/>
        <v>2957</v>
      </c>
    </row>
    <row r="93" customHeight="1" spans="1:33">
      <c r="A93" s="9" t="s">
        <v>211</v>
      </c>
      <c r="B93" s="9">
        <v>1</v>
      </c>
      <c r="C93" s="10" t="s">
        <v>151</v>
      </c>
      <c r="D93" s="9">
        <v>5603</v>
      </c>
      <c r="E93" s="11">
        <f t="shared" ref="E93:E106" si="23">(L93+M93)*185+O93*1200+320</f>
        <v>1564</v>
      </c>
      <c r="F93" s="11">
        <v>220</v>
      </c>
      <c r="G93" s="11">
        <v>5911.1</v>
      </c>
      <c r="H93" s="12">
        <f t="shared" si="11"/>
        <v>7695.1</v>
      </c>
      <c r="I93" s="12">
        <f t="shared" si="12"/>
        <v>1610.92</v>
      </c>
      <c r="J93" s="12">
        <f t="shared" si="13"/>
        <v>226.6</v>
      </c>
      <c r="K93" s="12">
        <f t="shared" si="14"/>
        <v>6679.54</v>
      </c>
      <c r="L93" s="9">
        <v>0.5</v>
      </c>
      <c r="M93" s="9">
        <v>3.5</v>
      </c>
      <c r="N93" s="9">
        <v>1</v>
      </c>
      <c r="O93" s="9">
        <v>0.42</v>
      </c>
      <c r="P93" s="9">
        <v>1</v>
      </c>
      <c r="Q93" s="9">
        <v>1</v>
      </c>
      <c r="R93" s="9">
        <v>410</v>
      </c>
      <c r="S93" s="9">
        <v>450</v>
      </c>
      <c r="T93" s="9">
        <v>350</v>
      </c>
      <c r="U93" s="9">
        <v>3850</v>
      </c>
      <c r="V93" s="9">
        <v>400</v>
      </c>
      <c r="W93" s="9">
        <v>400</v>
      </c>
      <c r="X93" s="9"/>
      <c r="Y93" s="9"/>
      <c r="Z93" s="9"/>
      <c r="AA93" s="12">
        <f t="shared" si="15"/>
        <v>1610.92</v>
      </c>
      <c r="AB93" s="12">
        <f t="shared" si="16"/>
        <v>226.6</v>
      </c>
      <c r="AC93" s="12">
        <f t="shared" si="17"/>
        <v>6679.54</v>
      </c>
      <c r="AD93" s="12">
        <f t="shared" si="18"/>
        <v>8517.06</v>
      </c>
      <c r="AE93" s="12">
        <f t="shared" si="19"/>
        <v>-2395.16617</v>
      </c>
      <c r="AF93" s="14">
        <f t="shared" si="20"/>
        <v>5603</v>
      </c>
      <c r="AG93" s="5">
        <f t="shared" si="21"/>
        <v>6131.1</v>
      </c>
    </row>
    <row r="94" customHeight="1" spans="1:33">
      <c r="A94" s="9" t="s">
        <v>212</v>
      </c>
      <c r="B94" s="9">
        <v>1</v>
      </c>
      <c r="C94" s="10" t="s">
        <v>151</v>
      </c>
      <c r="D94" s="9">
        <v>5734.89</v>
      </c>
      <c r="E94" s="11">
        <f t="shared" si="23"/>
        <v>1552</v>
      </c>
      <c r="F94" s="11">
        <v>220</v>
      </c>
      <c r="G94" s="11">
        <v>5861.05</v>
      </c>
      <c r="H94" s="12">
        <f t="shared" si="11"/>
        <v>7633.05</v>
      </c>
      <c r="I94" s="12">
        <f t="shared" si="12"/>
        <v>1598.56</v>
      </c>
      <c r="J94" s="12">
        <f t="shared" si="13"/>
        <v>226.6</v>
      </c>
      <c r="K94" s="12">
        <f t="shared" si="14"/>
        <v>6622.99</v>
      </c>
      <c r="L94" s="9">
        <v>0.5</v>
      </c>
      <c r="M94" s="9">
        <v>3.5</v>
      </c>
      <c r="N94" s="9">
        <v>1</v>
      </c>
      <c r="O94" s="9">
        <v>0.41</v>
      </c>
      <c r="P94" s="9">
        <v>1</v>
      </c>
      <c r="Q94" s="9">
        <v>1</v>
      </c>
      <c r="R94" s="9">
        <v>410</v>
      </c>
      <c r="S94" s="9">
        <v>450</v>
      </c>
      <c r="T94" s="9">
        <v>350</v>
      </c>
      <c r="U94" s="9">
        <v>3850</v>
      </c>
      <c r="V94" s="9">
        <v>400</v>
      </c>
      <c r="W94" s="9">
        <v>400</v>
      </c>
      <c r="X94" s="9"/>
      <c r="Y94" s="9"/>
      <c r="Z94" s="9"/>
      <c r="AA94" s="12">
        <f t="shared" si="15"/>
        <v>1598.56</v>
      </c>
      <c r="AB94" s="12">
        <f t="shared" si="16"/>
        <v>226.6</v>
      </c>
      <c r="AC94" s="12">
        <f t="shared" si="17"/>
        <v>6622.99</v>
      </c>
      <c r="AD94" s="12">
        <f t="shared" si="18"/>
        <v>8448.15</v>
      </c>
      <c r="AE94" s="12">
        <f t="shared" si="19"/>
        <v>-2182.1518371</v>
      </c>
      <c r="AF94" s="14">
        <f t="shared" si="20"/>
        <v>5734.89</v>
      </c>
      <c r="AG94" s="5">
        <f t="shared" ref="AG94:AG118" si="24">F94+G94</f>
        <v>6081.05</v>
      </c>
    </row>
    <row r="95" customHeight="1" spans="1:33">
      <c r="A95" s="9" t="s">
        <v>213</v>
      </c>
      <c r="B95" s="9">
        <v>2</v>
      </c>
      <c r="C95" s="10" t="s">
        <v>151</v>
      </c>
      <c r="D95" s="9">
        <v>5321.05</v>
      </c>
      <c r="E95" s="11">
        <f t="shared" si="23"/>
        <v>1582.5</v>
      </c>
      <c r="F95" s="11">
        <v>220</v>
      </c>
      <c r="G95" s="11">
        <v>5964.4</v>
      </c>
      <c r="H95" s="12">
        <f t="shared" si="11"/>
        <v>7766.9</v>
      </c>
      <c r="I95" s="12">
        <f t="shared" si="12"/>
        <v>1629.98</v>
      </c>
      <c r="J95" s="12">
        <f t="shared" si="13"/>
        <v>226.6</v>
      </c>
      <c r="K95" s="12">
        <f t="shared" si="14"/>
        <v>6739.77</v>
      </c>
      <c r="L95" s="9">
        <v>0.6</v>
      </c>
      <c r="M95" s="9">
        <v>3.5</v>
      </c>
      <c r="N95" s="9">
        <v>1</v>
      </c>
      <c r="O95" s="9">
        <v>0.42</v>
      </c>
      <c r="P95" s="9">
        <v>1</v>
      </c>
      <c r="Q95" s="9">
        <v>1</v>
      </c>
      <c r="R95" s="9">
        <v>410</v>
      </c>
      <c r="S95" s="9">
        <v>450</v>
      </c>
      <c r="T95" s="9">
        <v>350</v>
      </c>
      <c r="U95" s="9">
        <v>3850</v>
      </c>
      <c r="V95" s="9">
        <v>400</v>
      </c>
      <c r="W95" s="9">
        <v>400</v>
      </c>
      <c r="X95" s="9"/>
      <c r="Y95" s="9"/>
      <c r="Z95" s="9"/>
      <c r="AA95" s="12">
        <f t="shared" si="15"/>
        <v>1629.98</v>
      </c>
      <c r="AB95" s="12">
        <f t="shared" si="16"/>
        <v>226.6</v>
      </c>
      <c r="AC95" s="12">
        <f t="shared" si="17"/>
        <v>6739.77</v>
      </c>
      <c r="AD95" s="12">
        <f t="shared" si="18"/>
        <v>8596.35</v>
      </c>
      <c r="AE95" s="12">
        <f t="shared" si="19"/>
        <v>-2782.5175595</v>
      </c>
      <c r="AF95" s="14">
        <f t="shared" si="20"/>
        <v>10642.1</v>
      </c>
      <c r="AG95" s="5">
        <f t="shared" si="24"/>
        <v>6184.4</v>
      </c>
    </row>
    <row r="96" customHeight="1" spans="1:33">
      <c r="A96" s="9" t="s">
        <v>214</v>
      </c>
      <c r="B96" s="9">
        <v>1</v>
      </c>
      <c r="C96" s="10" t="s">
        <v>151</v>
      </c>
      <c r="D96" s="9">
        <v>5866.79</v>
      </c>
      <c r="E96" s="11">
        <f t="shared" si="23"/>
        <v>1586.2</v>
      </c>
      <c r="F96" s="11">
        <v>220</v>
      </c>
      <c r="G96" s="11">
        <v>5975.06</v>
      </c>
      <c r="H96" s="12">
        <f t="shared" si="11"/>
        <v>7781.26</v>
      </c>
      <c r="I96" s="12">
        <f t="shared" si="12"/>
        <v>1633.79</v>
      </c>
      <c r="J96" s="12">
        <f t="shared" si="13"/>
        <v>226.6</v>
      </c>
      <c r="K96" s="12">
        <f t="shared" si="14"/>
        <v>6751.82</v>
      </c>
      <c r="L96" s="9">
        <v>0.62</v>
      </c>
      <c r="M96" s="9">
        <v>3.5</v>
      </c>
      <c r="N96" s="9">
        <v>1</v>
      </c>
      <c r="O96" s="9">
        <v>0.42</v>
      </c>
      <c r="P96" s="9">
        <v>1</v>
      </c>
      <c r="Q96" s="9">
        <v>1</v>
      </c>
      <c r="R96" s="9">
        <v>410</v>
      </c>
      <c r="S96" s="9">
        <v>450</v>
      </c>
      <c r="T96" s="9">
        <v>350</v>
      </c>
      <c r="U96" s="9">
        <v>3850</v>
      </c>
      <c r="V96" s="9">
        <v>400</v>
      </c>
      <c r="W96" s="9">
        <v>400</v>
      </c>
      <c r="X96" s="9"/>
      <c r="Y96" s="9"/>
      <c r="Z96" s="9"/>
      <c r="AA96" s="12">
        <f t="shared" si="15"/>
        <v>1633.79</v>
      </c>
      <c r="AB96" s="12">
        <f t="shared" si="16"/>
        <v>226.6</v>
      </c>
      <c r="AC96" s="12">
        <f t="shared" si="17"/>
        <v>6751.82</v>
      </c>
      <c r="AD96" s="12">
        <f t="shared" si="18"/>
        <v>8612.21</v>
      </c>
      <c r="AE96" s="12">
        <f t="shared" si="19"/>
        <v>-2202.0965781</v>
      </c>
      <c r="AF96" s="14">
        <f t="shared" si="20"/>
        <v>5866.79</v>
      </c>
      <c r="AG96" s="5">
        <f t="shared" si="24"/>
        <v>6195.06</v>
      </c>
    </row>
    <row r="97" customHeight="1" spans="1:33">
      <c r="A97" s="9" t="s">
        <v>215</v>
      </c>
      <c r="B97" s="9">
        <v>2</v>
      </c>
      <c r="C97" s="10" t="s">
        <v>151</v>
      </c>
      <c r="D97" s="9">
        <v>8706.02</v>
      </c>
      <c r="E97" s="11">
        <f t="shared" si="23"/>
        <v>1904.15</v>
      </c>
      <c r="F97" s="11">
        <v>220</v>
      </c>
      <c r="G97" s="11">
        <v>7071.87</v>
      </c>
      <c r="H97" s="12">
        <f t="shared" si="11"/>
        <v>9196.02</v>
      </c>
      <c r="I97" s="12">
        <f t="shared" si="12"/>
        <v>1961.27</v>
      </c>
      <c r="J97" s="12">
        <f t="shared" si="13"/>
        <v>226.6</v>
      </c>
      <c r="K97" s="12">
        <f t="shared" si="14"/>
        <v>7991.21</v>
      </c>
      <c r="L97" s="9">
        <v>1.19</v>
      </c>
      <c r="M97" s="9">
        <v>4</v>
      </c>
      <c r="N97" s="9">
        <v>1</v>
      </c>
      <c r="O97" s="9">
        <v>0.52</v>
      </c>
      <c r="P97" s="9">
        <v>1</v>
      </c>
      <c r="Q97" s="9">
        <v>1</v>
      </c>
      <c r="R97" s="9">
        <v>410</v>
      </c>
      <c r="S97" s="9">
        <v>450</v>
      </c>
      <c r="T97" s="9">
        <v>350</v>
      </c>
      <c r="U97" s="9">
        <v>3850</v>
      </c>
      <c r="V97" s="9">
        <v>400</v>
      </c>
      <c r="W97" s="9">
        <v>400</v>
      </c>
      <c r="X97" s="9"/>
      <c r="Y97" s="9"/>
      <c r="Z97" s="9"/>
      <c r="AA97" s="12">
        <f t="shared" si="15"/>
        <v>1961.27</v>
      </c>
      <c r="AB97" s="12">
        <f t="shared" si="16"/>
        <v>226.6</v>
      </c>
      <c r="AC97" s="12">
        <f t="shared" si="17"/>
        <v>7991.21</v>
      </c>
      <c r="AD97" s="12">
        <f t="shared" si="18"/>
        <v>10179.08</v>
      </c>
      <c r="AE97" s="12">
        <f t="shared" si="19"/>
        <v>-666.795487799998</v>
      </c>
      <c r="AF97" s="14">
        <f t="shared" si="20"/>
        <v>17412.04</v>
      </c>
      <c r="AG97" s="5">
        <f t="shared" si="24"/>
        <v>7291.87</v>
      </c>
    </row>
    <row r="98" customHeight="1" spans="1:33">
      <c r="A98" s="9" t="s">
        <v>216</v>
      </c>
      <c r="B98" s="9">
        <v>1</v>
      </c>
      <c r="C98" s="10" t="s">
        <v>151</v>
      </c>
      <c r="D98" s="9">
        <v>10638.17</v>
      </c>
      <c r="E98" s="11">
        <f t="shared" si="23"/>
        <v>2662.45</v>
      </c>
      <c r="F98" s="11">
        <v>220</v>
      </c>
      <c r="G98" s="11">
        <v>9566.57</v>
      </c>
      <c r="H98" s="12">
        <f t="shared" si="11"/>
        <v>12449.02</v>
      </c>
      <c r="I98" s="12">
        <f t="shared" si="12"/>
        <v>2742.32</v>
      </c>
      <c r="J98" s="12">
        <f t="shared" si="13"/>
        <v>226.6</v>
      </c>
      <c r="K98" s="12">
        <f t="shared" si="14"/>
        <v>10810.22</v>
      </c>
      <c r="L98" s="9">
        <v>1.19</v>
      </c>
      <c r="M98" s="9">
        <v>7.58</v>
      </c>
      <c r="N98" s="9">
        <v>1</v>
      </c>
      <c r="O98" s="9">
        <v>0.6</v>
      </c>
      <c r="P98" s="9">
        <v>1</v>
      </c>
      <c r="Q98" s="9">
        <v>1</v>
      </c>
      <c r="R98" s="9">
        <v>410</v>
      </c>
      <c r="S98" s="9">
        <v>450</v>
      </c>
      <c r="T98" s="9">
        <v>350</v>
      </c>
      <c r="U98" s="9">
        <v>3850</v>
      </c>
      <c r="V98" s="9">
        <v>400</v>
      </c>
      <c r="W98" s="9">
        <v>400</v>
      </c>
      <c r="X98" s="9"/>
      <c r="Y98" s="9"/>
      <c r="Z98" s="9"/>
      <c r="AA98" s="12">
        <f t="shared" si="15"/>
        <v>2742.32</v>
      </c>
      <c r="AB98" s="12">
        <f t="shared" si="16"/>
        <v>226.6</v>
      </c>
      <c r="AC98" s="12">
        <f t="shared" si="17"/>
        <v>10810.22</v>
      </c>
      <c r="AD98" s="12">
        <f t="shared" si="18"/>
        <v>13779.14</v>
      </c>
      <c r="AE98" s="12">
        <f t="shared" si="19"/>
        <v>-2155.7690763</v>
      </c>
      <c r="AF98" s="14">
        <f t="shared" si="20"/>
        <v>10638.17</v>
      </c>
      <c r="AG98" s="5">
        <f t="shared" si="24"/>
        <v>9786.57</v>
      </c>
    </row>
    <row r="99" customHeight="1" spans="1:33">
      <c r="A99" s="9" t="s">
        <v>217</v>
      </c>
      <c r="B99" s="9">
        <v>1</v>
      </c>
      <c r="C99" s="10" t="s">
        <v>151</v>
      </c>
      <c r="D99" s="9">
        <v>4470.48</v>
      </c>
      <c r="E99" s="11">
        <f t="shared" si="23"/>
        <v>1775.2</v>
      </c>
      <c r="F99" s="11">
        <v>220</v>
      </c>
      <c r="G99" s="11">
        <v>6385.86</v>
      </c>
      <c r="H99" s="12">
        <f t="shared" si="11"/>
        <v>8381.06</v>
      </c>
      <c r="I99" s="12">
        <f t="shared" si="12"/>
        <v>1828.46</v>
      </c>
      <c r="J99" s="12">
        <f t="shared" si="13"/>
        <v>226.6</v>
      </c>
      <c r="K99" s="12">
        <f t="shared" si="14"/>
        <v>7216.02</v>
      </c>
      <c r="L99" s="9">
        <v>1.42</v>
      </c>
      <c r="M99" s="9">
        <v>4.5</v>
      </c>
      <c r="N99" s="9">
        <v>1</v>
      </c>
      <c r="O99" s="9">
        <v>0.3</v>
      </c>
      <c r="P99" s="9">
        <v>1</v>
      </c>
      <c r="Q99" s="9">
        <v>1</v>
      </c>
      <c r="R99" s="9">
        <v>410</v>
      </c>
      <c r="S99" s="9">
        <v>450</v>
      </c>
      <c r="T99" s="9">
        <v>350</v>
      </c>
      <c r="U99" s="9">
        <v>3850</v>
      </c>
      <c r="V99" s="9">
        <v>400</v>
      </c>
      <c r="W99" s="9">
        <v>400</v>
      </c>
      <c r="X99" s="9"/>
      <c r="Y99" s="9"/>
      <c r="Z99" s="9"/>
      <c r="AA99" s="12">
        <f t="shared" si="15"/>
        <v>1828.46</v>
      </c>
      <c r="AB99" s="12">
        <f t="shared" si="16"/>
        <v>226.6</v>
      </c>
      <c r="AC99" s="12">
        <f t="shared" si="17"/>
        <v>7216.02</v>
      </c>
      <c r="AD99" s="12">
        <f t="shared" si="18"/>
        <v>9271.08</v>
      </c>
      <c r="AE99" s="12">
        <f t="shared" si="19"/>
        <v>-4386.5888472</v>
      </c>
      <c r="AF99" s="14">
        <f t="shared" si="20"/>
        <v>4470.48</v>
      </c>
      <c r="AG99" s="5">
        <f t="shared" si="24"/>
        <v>6605.86</v>
      </c>
    </row>
    <row r="100" customHeight="1" spans="1:33">
      <c r="A100" s="9" t="s">
        <v>218</v>
      </c>
      <c r="B100" s="9">
        <v>1</v>
      </c>
      <c r="C100" s="10" t="s">
        <v>151</v>
      </c>
      <c r="D100" s="9">
        <v>6501.07</v>
      </c>
      <c r="E100" s="11">
        <f t="shared" si="23"/>
        <v>1853.7</v>
      </c>
      <c r="F100" s="11">
        <v>220</v>
      </c>
      <c r="G100" s="11">
        <v>6715.41</v>
      </c>
      <c r="H100" s="12">
        <f t="shared" si="11"/>
        <v>8789.11</v>
      </c>
      <c r="I100" s="12">
        <f t="shared" si="12"/>
        <v>1909.31</v>
      </c>
      <c r="J100" s="12">
        <f t="shared" si="13"/>
        <v>226.6</v>
      </c>
      <c r="K100" s="12">
        <f t="shared" si="14"/>
        <v>7588.41</v>
      </c>
      <c r="L100" s="9">
        <v>1.02</v>
      </c>
      <c r="M100" s="9">
        <v>5</v>
      </c>
      <c r="N100" s="9">
        <v>1</v>
      </c>
      <c r="O100" s="9">
        <v>0.35</v>
      </c>
      <c r="P100" s="9">
        <v>1</v>
      </c>
      <c r="Q100" s="9">
        <v>1</v>
      </c>
      <c r="R100" s="9">
        <v>410</v>
      </c>
      <c r="S100" s="9">
        <v>450</v>
      </c>
      <c r="T100" s="9">
        <v>350</v>
      </c>
      <c r="U100" s="9">
        <v>3850</v>
      </c>
      <c r="V100" s="9">
        <v>400</v>
      </c>
      <c r="W100" s="9">
        <v>400</v>
      </c>
      <c r="X100" s="9"/>
      <c r="Y100" s="9"/>
      <c r="Z100" s="9"/>
      <c r="AA100" s="12">
        <f t="shared" si="15"/>
        <v>1909.31</v>
      </c>
      <c r="AB100" s="12">
        <f t="shared" si="16"/>
        <v>226.6</v>
      </c>
      <c r="AC100" s="12">
        <f t="shared" si="17"/>
        <v>7588.41</v>
      </c>
      <c r="AD100" s="12">
        <f t="shared" si="18"/>
        <v>9724.32</v>
      </c>
      <c r="AE100" s="12">
        <f t="shared" si="19"/>
        <v>-2621.1859073</v>
      </c>
      <c r="AF100" s="14">
        <f t="shared" si="20"/>
        <v>6501.07</v>
      </c>
      <c r="AG100" s="5">
        <f t="shared" si="24"/>
        <v>6935.41</v>
      </c>
    </row>
    <row r="101" customHeight="1" spans="1:33">
      <c r="A101" s="9" t="s">
        <v>219</v>
      </c>
      <c r="B101" s="9">
        <v>1</v>
      </c>
      <c r="C101" s="10" t="s">
        <v>151</v>
      </c>
      <c r="D101" s="9">
        <v>7386.4</v>
      </c>
      <c r="E101" s="11">
        <f t="shared" si="23"/>
        <v>1956.5</v>
      </c>
      <c r="F101" s="11">
        <v>220</v>
      </c>
      <c r="G101" s="11">
        <v>6959.16</v>
      </c>
      <c r="H101" s="12">
        <f t="shared" si="11"/>
        <v>9135.66</v>
      </c>
      <c r="I101" s="12">
        <f t="shared" si="12"/>
        <v>2015.2</v>
      </c>
      <c r="J101" s="12">
        <f t="shared" si="13"/>
        <v>226.6</v>
      </c>
      <c r="K101" s="12">
        <f t="shared" si="14"/>
        <v>7863.85</v>
      </c>
      <c r="L101" s="9">
        <v>1.42</v>
      </c>
      <c r="M101" s="9">
        <v>5.48</v>
      </c>
      <c r="N101" s="9">
        <v>1</v>
      </c>
      <c r="O101" s="9">
        <v>0.3</v>
      </c>
      <c r="P101" s="9">
        <v>1</v>
      </c>
      <c r="Q101" s="9">
        <v>1</v>
      </c>
      <c r="R101" s="9">
        <v>410</v>
      </c>
      <c r="S101" s="9">
        <v>450</v>
      </c>
      <c r="T101" s="9">
        <v>350</v>
      </c>
      <c r="U101" s="9">
        <v>3850</v>
      </c>
      <c r="V101" s="9">
        <v>400</v>
      </c>
      <c r="W101" s="9">
        <v>400</v>
      </c>
      <c r="X101" s="9"/>
      <c r="Y101" s="9"/>
      <c r="Z101" s="9"/>
      <c r="AA101" s="12">
        <f t="shared" si="15"/>
        <v>2015.2</v>
      </c>
      <c r="AB101" s="12">
        <f t="shared" si="16"/>
        <v>226.6</v>
      </c>
      <c r="AC101" s="12">
        <f t="shared" si="17"/>
        <v>7863.85</v>
      </c>
      <c r="AD101" s="12">
        <f t="shared" si="18"/>
        <v>10105.65</v>
      </c>
      <c r="AE101" s="12">
        <f t="shared" si="19"/>
        <v>-2035.195496</v>
      </c>
      <c r="AF101" s="14">
        <f t="shared" si="20"/>
        <v>7386.4</v>
      </c>
      <c r="AG101" s="5">
        <f t="shared" si="24"/>
        <v>7179.16</v>
      </c>
    </row>
    <row r="102" s="4" customFormat="1" customHeight="1" spans="1:33">
      <c r="A102" s="17" t="s">
        <v>220</v>
      </c>
      <c r="B102" s="17">
        <v>1</v>
      </c>
      <c r="C102" s="18" t="s">
        <v>151</v>
      </c>
      <c r="D102" s="17">
        <v>5537.88</v>
      </c>
      <c r="E102" s="11">
        <f t="shared" si="23"/>
        <v>1546.65</v>
      </c>
      <c r="F102" s="11">
        <v>220</v>
      </c>
      <c r="G102" s="11">
        <v>5686.46</v>
      </c>
      <c r="H102" s="11">
        <f t="shared" si="11"/>
        <v>7453.11</v>
      </c>
      <c r="I102" s="11">
        <f t="shared" si="12"/>
        <v>1593.05</v>
      </c>
      <c r="J102" s="11">
        <f t="shared" si="13"/>
        <v>226.6</v>
      </c>
      <c r="K102" s="11">
        <f t="shared" si="14"/>
        <v>6425.7</v>
      </c>
      <c r="L102" s="17">
        <v>1.67</v>
      </c>
      <c r="M102" s="17">
        <v>2.82</v>
      </c>
      <c r="N102" s="17">
        <v>1</v>
      </c>
      <c r="O102" s="17">
        <v>0.33</v>
      </c>
      <c r="P102" s="17">
        <v>1</v>
      </c>
      <c r="Q102" s="17">
        <v>1</v>
      </c>
      <c r="R102" s="17">
        <v>410</v>
      </c>
      <c r="S102" s="17">
        <v>450</v>
      </c>
      <c r="T102" s="17">
        <v>350</v>
      </c>
      <c r="U102" s="17">
        <v>3850</v>
      </c>
      <c r="V102" s="17">
        <v>400</v>
      </c>
      <c r="W102" s="17">
        <v>400</v>
      </c>
      <c r="X102" s="17"/>
      <c r="Y102" s="17"/>
      <c r="Z102" s="17"/>
      <c r="AA102" s="12">
        <f t="shared" si="15"/>
        <v>1593.05</v>
      </c>
      <c r="AB102" s="12">
        <f t="shared" si="16"/>
        <v>226.6</v>
      </c>
      <c r="AC102" s="12">
        <f t="shared" si="17"/>
        <v>6425.7</v>
      </c>
      <c r="AD102" s="12">
        <f t="shared" si="18"/>
        <v>8245.35</v>
      </c>
      <c r="AE102" s="12">
        <f t="shared" si="19"/>
        <v>-2194.6069332</v>
      </c>
      <c r="AF102" s="14">
        <f t="shared" si="20"/>
        <v>5537.88</v>
      </c>
      <c r="AG102" s="5">
        <f t="shared" si="24"/>
        <v>5906.46</v>
      </c>
    </row>
    <row r="103" s="4" customFormat="1" customHeight="1" spans="1:33">
      <c r="A103" s="17" t="s">
        <v>221</v>
      </c>
      <c r="B103" s="17">
        <v>1</v>
      </c>
      <c r="C103" s="18" t="s">
        <v>151</v>
      </c>
      <c r="D103" s="17">
        <v>6589.28</v>
      </c>
      <c r="E103" s="11">
        <f t="shared" si="23"/>
        <v>1897.85</v>
      </c>
      <c r="F103" s="11">
        <v>220</v>
      </c>
      <c r="G103" s="11">
        <v>6920.42</v>
      </c>
      <c r="H103" s="11">
        <f t="shared" si="11"/>
        <v>9038.27</v>
      </c>
      <c r="I103" s="11">
        <f t="shared" si="12"/>
        <v>1954.79</v>
      </c>
      <c r="J103" s="11">
        <f t="shared" si="13"/>
        <v>226.6</v>
      </c>
      <c r="K103" s="11">
        <f t="shared" si="14"/>
        <v>7820.07</v>
      </c>
      <c r="L103" s="17">
        <v>2.09</v>
      </c>
      <c r="M103" s="17">
        <v>3.52</v>
      </c>
      <c r="N103" s="17">
        <v>1</v>
      </c>
      <c r="O103" s="17">
        <v>0.45</v>
      </c>
      <c r="P103" s="17">
        <v>1</v>
      </c>
      <c r="Q103" s="17">
        <v>1</v>
      </c>
      <c r="R103" s="17">
        <v>410</v>
      </c>
      <c r="S103" s="17">
        <v>450</v>
      </c>
      <c r="T103" s="17">
        <v>350</v>
      </c>
      <c r="U103" s="17">
        <v>3850</v>
      </c>
      <c r="V103" s="17">
        <v>400</v>
      </c>
      <c r="W103" s="17">
        <v>400</v>
      </c>
      <c r="X103" s="17"/>
      <c r="Y103" s="17"/>
      <c r="Z103" s="17"/>
      <c r="AA103" s="12">
        <f t="shared" si="15"/>
        <v>1954.79</v>
      </c>
      <c r="AB103" s="12">
        <f t="shared" si="16"/>
        <v>226.6</v>
      </c>
      <c r="AC103" s="12">
        <f t="shared" si="17"/>
        <v>7820.07</v>
      </c>
      <c r="AD103" s="12">
        <f t="shared" si="18"/>
        <v>10001.46</v>
      </c>
      <c r="AE103" s="12">
        <f t="shared" si="19"/>
        <v>-2801.9467792</v>
      </c>
      <c r="AF103" s="14">
        <f t="shared" si="20"/>
        <v>6589.28</v>
      </c>
      <c r="AG103" s="5">
        <f t="shared" si="24"/>
        <v>7140.42</v>
      </c>
    </row>
    <row r="104" s="4" customFormat="1" customHeight="1" spans="1:33">
      <c r="A104" s="17" t="s">
        <v>222</v>
      </c>
      <c r="B104" s="17">
        <v>1</v>
      </c>
      <c r="C104" s="18" t="s">
        <v>151</v>
      </c>
      <c r="D104" s="17">
        <v>10690.41</v>
      </c>
      <c r="E104" s="11">
        <f t="shared" si="23"/>
        <v>2717</v>
      </c>
      <c r="F104" s="11">
        <v>220</v>
      </c>
      <c r="G104" s="11">
        <v>9648.73</v>
      </c>
      <c r="H104" s="11">
        <f t="shared" si="11"/>
        <v>12585.73</v>
      </c>
      <c r="I104" s="11">
        <f t="shared" si="12"/>
        <v>2798.51</v>
      </c>
      <c r="J104" s="11">
        <f t="shared" si="13"/>
        <v>226.6</v>
      </c>
      <c r="K104" s="11">
        <f t="shared" si="14"/>
        <v>10903.06</v>
      </c>
      <c r="L104" s="17">
        <v>3.16</v>
      </c>
      <c r="M104" s="17">
        <v>5.84</v>
      </c>
      <c r="N104" s="17">
        <v>1</v>
      </c>
      <c r="O104" s="17">
        <v>0.61</v>
      </c>
      <c r="P104" s="17">
        <v>1</v>
      </c>
      <c r="Q104" s="17">
        <v>1</v>
      </c>
      <c r="R104" s="17">
        <v>410</v>
      </c>
      <c r="S104" s="17">
        <v>450</v>
      </c>
      <c r="T104" s="17">
        <v>350</v>
      </c>
      <c r="U104" s="17">
        <v>3850</v>
      </c>
      <c r="V104" s="17">
        <v>400</v>
      </c>
      <c r="W104" s="17">
        <v>400</v>
      </c>
      <c r="X104" s="17"/>
      <c r="Y104" s="17"/>
      <c r="Z104" s="17"/>
      <c r="AA104" s="12">
        <f t="shared" si="15"/>
        <v>2798.51</v>
      </c>
      <c r="AB104" s="12">
        <f t="shared" si="16"/>
        <v>226.6</v>
      </c>
      <c r="AC104" s="12">
        <f t="shared" si="17"/>
        <v>10903.06</v>
      </c>
      <c r="AD104" s="12">
        <f t="shared" si="18"/>
        <v>13928.17</v>
      </c>
      <c r="AE104" s="12">
        <f t="shared" si="19"/>
        <v>-2247.7211299</v>
      </c>
      <c r="AF104" s="14">
        <f t="shared" si="20"/>
        <v>10690.41</v>
      </c>
      <c r="AG104" s="5">
        <f t="shared" si="24"/>
        <v>9868.73</v>
      </c>
    </row>
    <row r="105" s="4" customFormat="1" customHeight="1" spans="1:33">
      <c r="A105" s="17" t="s">
        <v>223</v>
      </c>
      <c r="B105" s="17">
        <v>1</v>
      </c>
      <c r="C105" s="18" t="s">
        <v>151</v>
      </c>
      <c r="D105" s="17">
        <v>10474.85</v>
      </c>
      <c r="E105" s="11">
        <f t="shared" si="23"/>
        <v>2742.9</v>
      </c>
      <c r="F105" s="11">
        <v>220</v>
      </c>
      <c r="G105" s="11">
        <v>9730.63</v>
      </c>
      <c r="H105" s="11">
        <f t="shared" si="11"/>
        <v>12693.53</v>
      </c>
      <c r="I105" s="11">
        <f t="shared" si="12"/>
        <v>2825.19</v>
      </c>
      <c r="J105" s="11">
        <f t="shared" si="13"/>
        <v>226.6</v>
      </c>
      <c r="K105" s="11">
        <f t="shared" si="14"/>
        <v>10995.61</v>
      </c>
      <c r="L105" s="17">
        <v>3.16</v>
      </c>
      <c r="M105" s="17">
        <v>5.98</v>
      </c>
      <c r="N105" s="17">
        <v>1</v>
      </c>
      <c r="O105" s="17">
        <v>0.61</v>
      </c>
      <c r="P105" s="17">
        <v>1</v>
      </c>
      <c r="Q105" s="17">
        <v>1</v>
      </c>
      <c r="R105" s="17">
        <v>410</v>
      </c>
      <c r="S105" s="17">
        <v>450</v>
      </c>
      <c r="T105" s="17">
        <v>350</v>
      </c>
      <c r="U105" s="17">
        <v>3850</v>
      </c>
      <c r="V105" s="17">
        <v>400</v>
      </c>
      <c r="W105" s="17">
        <v>400</v>
      </c>
      <c r="X105" s="17"/>
      <c r="Y105" s="17"/>
      <c r="Z105" s="17"/>
      <c r="AA105" s="12">
        <f t="shared" si="15"/>
        <v>2825.19</v>
      </c>
      <c r="AB105" s="12">
        <f t="shared" si="16"/>
        <v>226.6</v>
      </c>
      <c r="AC105" s="12">
        <f t="shared" si="17"/>
        <v>10995.61</v>
      </c>
      <c r="AD105" s="12">
        <f t="shared" si="18"/>
        <v>14047.4</v>
      </c>
      <c r="AE105" s="12">
        <f t="shared" si="19"/>
        <v>-2602.4741415</v>
      </c>
      <c r="AF105" s="14">
        <f t="shared" si="20"/>
        <v>10474.85</v>
      </c>
      <c r="AG105" s="5">
        <f t="shared" si="24"/>
        <v>9950.63</v>
      </c>
    </row>
    <row r="106" s="4" customFormat="1" customHeight="1" spans="1:33">
      <c r="A106" s="17" t="s">
        <v>224</v>
      </c>
      <c r="B106" s="17">
        <v>2</v>
      </c>
      <c r="C106" s="18" t="s">
        <v>151</v>
      </c>
      <c r="D106" s="17">
        <v>12761.11</v>
      </c>
      <c r="E106" s="11">
        <f t="shared" si="23"/>
        <v>2755.85</v>
      </c>
      <c r="F106" s="11">
        <v>220</v>
      </c>
      <c r="G106" s="11">
        <v>9771.58</v>
      </c>
      <c r="H106" s="11">
        <f t="shared" si="11"/>
        <v>12747.43</v>
      </c>
      <c r="I106" s="11">
        <f t="shared" si="12"/>
        <v>2838.53</v>
      </c>
      <c r="J106" s="11">
        <f t="shared" si="13"/>
        <v>226.6</v>
      </c>
      <c r="K106" s="11">
        <f t="shared" si="14"/>
        <v>11041.89</v>
      </c>
      <c r="L106" s="17">
        <v>3.16</v>
      </c>
      <c r="M106" s="17">
        <v>6.05</v>
      </c>
      <c r="N106" s="17">
        <v>1</v>
      </c>
      <c r="O106" s="17">
        <v>0.61</v>
      </c>
      <c r="P106" s="17">
        <v>1</v>
      </c>
      <c r="Q106" s="17">
        <v>1</v>
      </c>
      <c r="R106" s="17">
        <v>410</v>
      </c>
      <c r="S106" s="17">
        <v>450</v>
      </c>
      <c r="T106" s="17">
        <v>350</v>
      </c>
      <c r="U106" s="17">
        <v>3850</v>
      </c>
      <c r="V106" s="17">
        <v>400</v>
      </c>
      <c r="W106" s="17">
        <v>400</v>
      </c>
      <c r="X106" s="17"/>
      <c r="Y106" s="17"/>
      <c r="Z106" s="17"/>
      <c r="AA106" s="12">
        <f t="shared" si="15"/>
        <v>2838.53</v>
      </c>
      <c r="AB106" s="12">
        <f t="shared" si="16"/>
        <v>226.6</v>
      </c>
      <c r="AC106" s="12">
        <f t="shared" si="17"/>
        <v>11041.89</v>
      </c>
      <c r="AD106" s="12">
        <f t="shared" si="18"/>
        <v>14107.02</v>
      </c>
      <c r="AE106" s="12">
        <f t="shared" si="19"/>
        <v>-164.103602899999</v>
      </c>
      <c r="AF106" s="14">
        <f t="shared" si="20"/>
        <v>25522.22</v>
      </c>
      <c r="AG106" s="5">
        <f t="shared" si="24"/>
        <v>9991.58</v>
      </c>
    </row>
    <row r="107" customHeight="1" spans="1:33">
      <c r="A107" s="9" t="s">
        <v>225</v>
      </c>
      <c r="B107" s="9">
        <v>123</v>
      </c>
      <c r="C107" s="10" t="s">
        <v>151</v>
      </c>
      <c r="D107" s="9">
        <v>2100.76</v>
      </c>
      <c r="E107" s="11">
        <v>750</v>
      </c>
      <c r="F107" s="11">
        <v>220</v>
      </c>
      <c r="G107" s="11">
        <v>2100</v>
      </c>
      <c r="H107" s="12">
        <f t="shared" si="11"/>
        <v>3070</v>
      </c>
      <c r="I107" s="12">
        <f t="shared" si="12"/>
        <v>772.5</v>
      </c>
      <c r="J107" s="12">
        <f t="shared" si="13"/>
        <v>226.6</v>
      </c>
      <c r="K107" s="12">
        <f t="shared" si="14"/>
        <v>2373</v>
      </c>
      <c r="L107" s="9"/>
      <c r="M107" s="9"/>
      <c r="N107" s="9">
        <v>1</v>
      </c>
      <c r="O107" s="9"/>
      <c r="P107" s="9">
        <v>1</v>
      </c>
      <c r="Q107" s="9">
        <v>1</v>
      </c>
      <c r="R107" s="9">
        <v>410</v>
      </c>
      <c r="S107" s="9">
        <v>450</v>
      </c>
      <c r="T107" s="9">
        <v>350</v>
      </c>
      <c r="U107" s="9">
        <v>3850</v>
      </c>
      <c r="V107" s="9">
        <v>400</v>
      </c>
      <c r="W107" s="9">
        <v>400</v>
      </c>
      <c r="X107" s="9"/>
      <c r="Y107" s="9"/>
      <c r="Z107" s="9"/>
      <c r="AA107" s="12">
        <f t="shared" si="15"/>
        <v>772.5</v>
      </c>
      <c r="AB107" s="12">
        <f t="shared" si="16"/>
        <v>226.6</v>
      </c>
      <c r="AC107" s="12">
        <f t="shared" si="17"/>
        <v>2373</v>
      </c>
      <c r="AD107" s="12">
        <f t="shared" si="18"/>
        <v>3372.1</v>
      </c>
      <c r="AE107" s="12">
        <f t="shared" si="19"/>
        <v>-1076.7886164</v>
      </c>
      <c r="AF107" s="14">
        <f t="shared" si="20"/>
        <v>258393.48</v>
      </c>
      <c r="AG107" s="5">
        <f t="shared" si="24"/>
        <v>2320</v>
      </c>
    </row>
    <row r="108" customHeight="1" spans="1:33">
      <c r="A108" s="9" t="s">
        <v>226</v>
      </c>
      <c r="B108" s="9">
        <v>12</v>
      </c>
      <c r="C108" s="10" t="s">
        <v>151</v>
      </c>
      <c r="D108" s="9">
        <v>2146.09</v>
      </c>
      <c r="E108" s="11">
        <v>750</v>
      </c>
      <c r="F108" s="11">
        <v>220</v>
      </c>
      <c r="G108" s="11">
        <v>2100</v>
      </c>
      <c r="H108" s="12">
        <f t="shared" si="11"/>
        <v>3070</v>
      </c>
      <c r="I108" s="12">
        <f t="shared" si="12"/>
        <v>772.5</v>
      </c>
      <c r="J108" s="12">
        <f t="shared" si="13"/>
        <v>226.6</v>
      </c>
      <c r="K108" s="12">
        <f t="shared" si="14"/>
        <v>2373</v>
      </c>
      <c r="L108" s="9"/>
      <c r="M108" s="9"/>
      <c r="N108" s="9">
        <v>1</v>
      </c>
      <c r="O108" s="9"/>
      <c r="P108" s="9">
        <v>1</v>
      </c>
      <c r="Q108" s="9">
        <v>1</v>
      </c>
      <c r="R108" s="9">
        <v>410</v>
      </c>
      <c r="S108" s="9">
        <v>450</v>
      </c>
      <c r="T108" s="9">
        <v>350</v>
      </c>
      <c r="U108" s="9">
        <v>3850</v>
      </c>
      <c r="V108" s="9">
        <v>400</v>
      </c>
      <c r="W108" s="9">
        <v>400</v>
      </c>
      <c r="X108" s="9"/>
      <c r="Y108" s="9"/>
      <c r="Z108" s="9"/>
      <c r="AA108" s="12">
        <f t="shared" si="15"/>
        <v>772.5</v>
      </c>
      <c r="AB108" s="12">
        <f t="shared" si="16"/>
        <v>226.6</v>
      </c>
      <c r="AC108" s="12">
        <f t="shared" si="17"/>
        <v>2373</v>
      </c>
      <c r="AD108" s="12">
        <f t="shared" si="18"/>
        <v>3372.1</v>
      </c>
      <c r="AE108" s="12">
        <f t="shared" si="19"/>
        <v>-1027.2606051</v>
      </c>
      <c r="AF108" s="14">
        <f t="shared" si="20"/>
        <v>25753.08</v>
      </c>
      <c r="AG108" s="5">
        <f t="shared" si="24"/>
        <v>2320</v>
      </c>
    </row>
    <row r="109" customHeight="1" spans="1:33">
      <c r="A109" s="9" t="s">
        <v>227</v>
      </c>
      <c r="B109" s="9">
        <v>224</v>
      </c>
      <c r="C109" s="10" t="s">
        <v>151</v>
      </c>
      <c r="D109" s="9">
        <v>2165.42</v>
      </c>
      <c r="E109" s="11">
        <v>750</v>
      </c>
      <c r="F109" s="11">
        <v>220</v>
      </c>
      <c r="G109" s="11">
        <v>2100</v>
      </c>
      <c r="H109" s="12">
        <f t="shared" si="11"/>
        <v>3070</v>
      </c>
      <c r="I109" s="12">
        <f t="shared" si="12"/>
        <v>772.5</v>
      </c>
      <c r="J109" s="12">
        <f t="shared" si="13"/>
        <v>226.6</v>
      </c>
      <c r="K109" s="12">
        <f t="shared" si="14"/>
        <v>2373</v>
      </c>
      <c r="L109" s="9"/>
      <c r="M109" s="9"/>
      <c r="N109" s="9">
        <v>1</v>
      </c>
      <c r="O109" s="9"/>
      <c r="P109" s="9">
        <v>1</v>
      </c>
      <c r="Q109" s="9">
        <v>1</v>
      </c>
      <c r="R109" s="9">
        <v>410</v>
      </c>
      <c r="S109" s="9">
        <v>450</v>
      </c>
      <c r="T109" s="9">
        <v>350</v>
      </c>
      <c r="U109" s="9">
        <v>3850</v>
      </c>
      <c r="V109" s="9">
        <v>400</v>
      </c>
      <c r="W109" s="9">
        <v>400</v>
      </c>
      <c r="X109" s="9"/>
      <c r="Y109" s="9"/>
      <c r="Z109" s="9"/>
      <c r="AA109" s="12">
        <f t="shared" si="15"/>
        <v>772.5</v>
      </c>
      <c r="AB109" s="12">
        <f t="shared" si="16"/>
        <v>226.6</v>
      </c>
      <c r="AC109" s="12">
        <f t="shared" si="17"/>
        <v>2373</v>
      </c>
      <c r="AD109" s="12">
        <f t="shared" si="18"/>
        <v>3372.1</v>
      </c>
      <c r="AE109" s="12">
        <f t="shared" si="19"/>
        <v>-1006.1404538</v>
      </c>
      <c r="AF109" s="14">
        <f t="shared" si="20"/>
        <v>485054.08</v>
      </c>
      <c r="AG109" s="5">
        <f t="shared" si="24"/>
        <v>2320</v>
      </c>
    </row>
    <row r="110" customHeight="1" spans="1:33">
      <c r="A110" s="9" t="s">
        <v>228</v>
      </c>
      <c r="B110" s="9">
        <v>10</v>
      </c>
      <c r="C110" s="10" t="s">
        <v>151</v>
      </c>
      <c r="D110" s="9">
        <v>2737.3</v>
      </c>
      <c r="E110" s="11">
        <v>750</v>
      </c>
      <c r="F110" s="11">
        <v>220</v>
      </c>
      <c r="G110" s="11">
        <v>2100</v>
      </c>
      <c r="H110" s="12">
        <f t="shared" si="11"/>
        <v>3070</v>
      </c>
      <c r="I110" s="12">
        <f t="shared" si="12"/>
        <v>772.5</v>
      </c>
      <c r="J110" s="12">
        <f t="shared" si="13"/>
        <v>226.6</v>
      </c>
      <c r="K110" s="12">
        <f t="shared" si="14"/>
        <v>2373</v>
      </c>
      <c r="L110" s="9"/>
      <c r="M110" s="9"/>
      <c r="N110" s="9">
        <v>1</v>
      </c>
      <c r="O110" s="9"/>
      <c r="P110" s="9">
        <v>1</v>
      </c>
      <c r="Q110" s="9">
        <v>1</v>
      </c>
      <c r="R110" s="9">
        <v>410</v>
      </c>
      <c r="S110" s="9">
        <v>450</v>
      </c>
      <c r="T110" s="9">
        <v>350</v>
      </c>
      <c r="U110" s="9">
        <v>3850</v>
      </c>
      <c r="V110" s="9">
        <v>400</v>
      </c>
      <c r="W110" s="9">
        <v>400</v>
      </c>
      <c r="X110" s="9"/>
      <c r="Y110" s="9"/>
      <c r="Z110" s="9"/>
      <c r="AA110" s="12">
        <f t="shared" si="15"/>
        <v>772.5</v>
      </c>
      <c r="AB110" s="12">
        <f t="shared" si="16"/>
        <v>226.6</v>
      </c>
      <c r="AC110" s="12">
        <f t="shared" si="17"/>
        <v>2373</v>
      </c>
      <c r="AD110" s="12">
        <f t="shared" si="18"/>
        <v>3372.1</v>
      </c>
      <c r="AE110" s="12">
        <f t="shared" si="19"/>
        <v>-381.298647</v>
      </c>
      <c r="AF110" s="14">
        <f t="shared" si="20"/>
        <v>27373</v>
      </c>
      <c r="AG110" s="5">
        <f t="shared" si="24"/>
        <v>2320</v>
      </c>
    </row>
    <row r="111" customHeight="1" spans="1:33">
      <c r="A111" s="9" t="s">
        <v>229</v>
      </c>
      <c r="B111" s="9">
        <v>5</v>
      </c>
      <c r="C111" s="10" t="s">
        <v>151</v>
      </c>
      <c r="D111" s="9">
        <v>3126.79</v>
      </c>
      <c r="E111" s="11">
        <v>750</v>
      </c>
      <c r="F111" s="11">
        <v>220</v>
      </c>
      <c r="G111" s="11">
        <v>2152</v>
      </c>
      <c r="H111" s="12">
        <f t="shared" si="11"/>
        <v>3122</v>
      </c>
      <c r="I111" s="12">
        <f t="shared" si="12"/>
        <v>772.5</v>
      </c>
      <c r="J111" s="12">
        <f t="shared" si="13"/>
        <v>226.6</v>
      </c>
      <c r="K111" s="12">
        <f t="shared" si="14"/>
        <v>2431.76</v>
      </c>
      <c r="L111" s="9"/>
      <c r="M111" s="9"/>
      <c r="N111" s="9">
        <v>1</v>
      </c>
      <c r="O111" s="9"/>
      <c r="P111" s="9">
        <v>1</v>
      </c>
      <c r="Q111" s="9">
        <v>1</v>
      </c>
      <c r="R111" s="9">
        <v>410</v>
      </c>
      <c r="S111" s="9">
        <v>450</v>
      </c>
      <c r="T111" s="9">
        <v>350</v>
      </c>
      <c r="U111" s="9">
        <v>3850</v>
      </c>
      <c r="V111" s="9">
        <v>400</v>
      </c>
      <c r="W111" s="9">
        <v>400</v>
      </c>
      <c r="X111" s="9"/>
      <c r="Y111" s="9"/>
      <c r="Z111" s="9"/>
      <c r="AA111" s="12">
        <f t="shared" si="15"/>
        <v>772.5</v>
      </c>
      <c r="AB111" s="12">
        <f t="shared" si="16"/>
        <v>226.6</v>
      </c>
      <c r="AC111" s="12">
        <f t="shared" si="17"/>
        <v>2431.76</v>
      </c>
      <c r="AD111" s="12">
        <f t="shared" si="18"/>
        <v>3430.86</v>
      </c>
      <c r="AE111" s="12">
        <f t="shared" si="19"/>
        <v>-14.4979780999997</v>
      </c>
      <c r="AF111" s="14">
        <f t="shared" si="20"/>
        <v>15633.95</v>
      </c>
      <c r="AG111" s="5">
        <f t="shared" si="24"/>
        <v>2372</v>
      </c>
    </row>
    <row r="112" customHeight="1" spans="1:33">
      <c r="A112" s="9" t="s">
        <v>230</v>
      </c>
      <c r="B112" s="9">
        <v>18</v>
      </c>
      <c r="C112" s="10" t="s">
        <v>151</v>
      </c>
      <c r="D112" s="9">
        <v>2662.82</v>
      </c>
      <c r="E112" s="11">
        <v>750</v>
      </c>
      <c r="F112" s="11">
        <v>220</v>
      </c>
      <c r="G112" s="11">
        <v>2152</v>
      </c>
      <c r="H112" s="12">
        <f t="shared" si="11"/>
        <v>3122</v>
      </c>
      <c r="I112" s="12">
        <f t="shared" si="12"/>
        <v>772.5</v>
      </c>
      <c r="J112" s="12">
        <f t="shared" si="13"/>
        <v>226.6</v>
      </c>
      <c r="K112" s="12">
        <f t="shared" si="14"/>
        <v>2431.76</v>
      </c>
      <c r="L112" s="9"/>
      <c r="M112" s="9"/>
      <c r="N112" s="9">
        <v>1</v>
      </c>
      <c r="O112" s="9"/>
      <c r="P112" s="9">
        <v>1</v>
      </c>
      <c r="Q112" s="9">
        <v>1</v>
      </c>
      <c r="R112" s="9">
        <v>410</v>
      </c>
      <c r="S112" s="9">
        <v>450</v>
      </c>
      <c r="T112" s="9">
        <v>350</v>
      </c>
      <c r="U112" s="9">
        <v>3850</v>
      </c>
      <c r="V112" s="9">
        <v>400</v>
      </c>
      <c r="W112" s="9">
        <v>400</v>
      </c>
      <c r="X112" s="9"/>
      <c r="Y112" s="9"/>
      <c r="Z112" s="9"/>
      <c r="AA112" s="12">
        <f t="shared" si="15"/>
        <v>772.5</v>
      </c>
      <c r="AB112" s="12">
        <f t="shared" si="16"/>
        <v>226.6</v>
      </c>
      <c r="AC112" s="12">
        <f t="shared" si="17"/>
        <v>2431.76</v>
      </c>
      <c r="AD112" s="12">
        <f t="shared" si="18"/>
        <v>3430.86</v>
      </c>
      <c r="AE112" s="12">
        <f t="shared" si="19"/>
        <v>-521.4362398</v>
      </c>
      <c r="AF112" s="14">
        <f t="shared" si="20"/>
        <v>47930.76</v>
      </c>
      <c r="AG112" s="5">
        <f t="shared" si="24"/>
        <v>2372</v>
      </c>
    </row>
    <row r="113" customHeight="1" spans="1:33">
      <c r="A113" s="9" t="s">
        <v>231</v>
      </c>
      <c r="B113" s="9">
        <v>23</v>
      </c>
      <c r="C113" s="10" t="s">
        <v>151</v>
      </c>
      <c r="D113" s="9">
        <v>3213.22</v>
      </c>
      <c r="E113" s="11">
        <v>750</v>
      </c>
      <c r="F113" s="11">
        <v>220</v>
      </c>
      <c r="G113" s="11">
        <v>2672</v>
      </c>
      <c r="H113" s="12">
        <f t="shared" si="11"/>
        <v>3642</v>
      </c>
      <c r="I113" s="12">
        <f t="shared" si="12"/>
        <v>772.5</v>
      </c>
      <c r="J113" s="12">
        <f t="shared" si="13"/>
        <v>226.6</v>
      </c>
      <c r="K113" s="12">
        <f t="shared" si="14"/>
        <v>3019.36</v>
      </c>
      <c r="L113" s="9"/>
      <c r="M113" s="9"/>
      <c r="N113" s="9">
        <v>1</v>
      </c>
      <c r="O113" s="9"/>
      <c r="P113" s="9">
        <v>1</v>
      </c>
      <c r="Q113" s="9">
        <v>1</v>
      </c>
      <c r="R113" s="9">
        <v>410</v>
      </c>
      <c r="S113" s="9">
        <v>450</v>
      </c>
      <c r="T113" s="9">
        <v>350</v>
      </c>
      <c r="U113" s="9">
        <v>3850</v>
      </c>
      <c r="V113" s="9">
        <v>400</v>
      </c>
      <c r="W113" s="9">
        <v>400</v>
      </c>
      <c r="X113" s="9"/>
      <c r="Y113" s="9"/>
      <c r="Z113" s="9"/>
      <c r="AA113" s="12">
        <f t="shared" si="15"/>
        <v>772.5</v>
      </c>
      <c r="AB113" s="12">
        <f t="shared" si="16"/>
        <v>226.6</v>
      </c>
      <c r="AC113" s="12">
        <f t="shared" si="17"/>
        <v>3019.36</v>
      </c>
      <c r="AD113" s="12">
        <f t="shared" si="18"/>
        <v>4018.46</v>
      </c>
      <c r="AE113" s="12">
        <f t="shared" si="19"/>
        <v>-507.6636958</v>
      </c>
      <c r="AF113" s="14">
        <f t="shared" si="20"/>
        <v>73904.06</v>
      </c>
      <c r="AG113" s="5">
        <f t="shared" si="24"/>
        <v>2892</v>
      </c>
    </row>
    <row r="114" customHeight="1" spans="1:33">
      <c r="A114" s="9" t="s">
        <v>232</v>
      </c>
      <c r="B114" s="9">
        <v>16</v>
      </c>
      <c r="C114" s="10" t="s">
        <v>151</v>
      </c>
      <c r="D114" s="9">
        <v>3928.9</v>
      </c>
      <c r="E114" s="11">
        <v>750</v>
      </c>
      <c r="F114" s="11">
        <v>220</v>
      </c>
      <c r="G114" s="11">
        <v>3322</v>
      </c>
      <c r="H114" s="12">
        <f t="shared" si="11"/>
        <v>4292</v>
      </c>
      <c r="I114" s="12">
        <f t="shared" si="12"/>
        <v>772.5</v>
      </c>
      <c r="J114" s="12">
        <f t="shared" si="13"/>
        <v>226.6</v>
      </c>
      <c r="K114" s="12">
        <f t="shared" si="14"/>
        <v>3753.86</v>
      </c>
      <c r="L114" s="9"/>
      <c r="M114" s="9"/>
      <c r="N114" s="9">
        <v>1</v>
      </c>
      <c r="O114" s="9"/>
      <c r="P114" s="9">
        <v>1</v>
      </c>
      <c r="Q114" s="9">
        <v>1</v>
      </c>
      <c r="R114" s="9">
        <v>410</v>
      </c>
      <c r="S114" s="9">
        <v>450</v>
      </c>
      <c r="T114" s="9">
        <v>350</v>
      </c>
      <c r="U114" s="9">
        <v>3850</v>
      </c>
      <c r="V114" s="9">
        <v>400</v>
      </c>
      <c r="W114" s="9">
        <v>400</v>
      </c>
      <c r="X114" s="9"/>
      <c r="Y114" s="9"/>
      <c r="Z114" s="9"/>
      <c r="AA114" s="12">
        <f t="shared" si="15"/>
        <v>772.5</v>
      </c>
      <c r="AB114" s="12">
        <f t="shared" si="16"/>
        <v>226.6</v>
      </c>
      <c r="AC114" s="12">
        <f t="shared" si="17"/>
        <v>3753.86</v>
      </c>
      <c r="AD114" s="12">
        <f t="shared" si="18"/>
        <v>4752.96</v>
      </c>
      <c r="AE114" s="12">
        <f t="shared" si="19"/>
        <v>-460.204570999999</v>
      </c>
      <c r="AF114" s="14">
        <f t="shared" si="20"/>
        <v>62862.4</v>
      </c>
      <c r="AG114" s="5">
        <f t="shared" si="24"/>
        <v>3542</v>
      </c>
    </row>
    <row r="115" customHeight="1" spans="1:33">
      <c r="A115" s="9" t="s">
        <v>233</v>
      </c>
      <c r="B115" s="9">
        <v>5</v>
      </c>
      <c r="C115" s="10" t="s">
        <v>151</v>
      </c>
      <c r="D115" s="9">
        <v>4535.23</v>
      </c>
      <c r="E115" s="11">
        <v>750</v>
      </c>
      <c r="F115" s="11">
        <v>220</v>
      </c>
      <c r="G115" s="11">
        <v>3322</v>
      </c>
      <c r="H115" s="12">
        <f t="shared" si="11"/>
        <v>4292</v>
      </c>
      <c r="I115" s="12">
        <f t="shared" si="12"/>
        <v>772.5</v>
      </c>
      <c r="J115" s="12">
        <f t="shared" si="13"/>
        <v>226.6</v>
      </c>
      <c r="K115" s="12">
        <f t="shared" si="14"/>
        <v>3753.86</v>
      </c>
      <c r="L115" s="9"/>
      <c r="M115" s="9"/>
      <c r="N115" s="9">
        <v>1</v>
      </c>
      <c r="O115" s="9"/>
      <c r="P115" s="9">
        <v>1</v>
      </c>
      <c r="Q115" s="9">
        <v>1</v>
      </c>
      <c r="R115" s="9">
        <v>410</v>
      </c>
      <c r="S115" s="9">
        <v>450</v>
      </c>
      <c r="T115" s="9">
        <v>350</v>
      </c>
      <c r="U115" s="9">
        <v>3850</v>
      </c>
      <c r="V115" s="9">
        <v>400</v>
      </c>
      <c r="W115" s="9">
        <v>400</v>
      </c>
      <c r="X115" s="9"/>
      <c r="Y115" s="9"/>
      <c r="Z115" s="9"/>
      <c r="AA115" s="12">
        <f t="shared" si="15"/>
        <v>772.5</v>
      </c>
      <c r="AB115" s="12">
        <f t="shared" si="16"/>
        <v>226.6</v>
      </c>
      <c r="AC115" s="12">
        <f t="shared" si="17"/>
        <v>3753.86</v>
      </c>
      <c r="AD115" s="12">
        <f t="shared" si="18"/>
        <v>4752.96</v>
      </c>
      <c r="AE115" s="12">
        <f t="shared" si="19"/>
        <v>202.2776503</v>
      </c>
      <c r="AF115" s="14">
        <f t="shared" si="20"/>
        <v>22676.15</v>
      </c>
      <c r="AG115" s="5">
        <f t="shared" si="24"/>
        <v>3542</v>
      </c>
    </row>
    <row r="116" customHeight="1" spans="1:33">
      <c r="A116" s="9" t="s">
        <v>234</v>
      </c>
      <c r="B116" s="9">
        <v>5</v>
      </c>
      <c r="C116" s="10" t="s">
        <v>151</v>
      </c>
      <c r="D116" s="9">
        <v>916.2</v>
      </c>
      <c r="E116" s="11">
        <v>750</v>
      </c>
      <c r="F116" s="11">
        <v>220</v>
      </c>
      <c r="G116" s="11">
        <v>1541</v>
      </c>
      <c r="H116" s="12">
        <f t="shared" si="11"/>
        <v>2511</v>
      </c>
      <c r="I116" s="12">
        <f t="shared" si="12"/>
        <v>772.5</v>
      </c>
      <c r="J116" s="12">
        <f t="shared" si="13"/>
        <v>226.6</v>
      </c>
      <c r="K116" s="12">
        <f t="shared" si="14"/>
        <v>1741.33</v>
      </c>
      <c r="L116" s="9"/>
      <c r="M116" s="9"/>
      <c r="N116" s="9">
        <v>1</v>
      </c>
      <c r="O116" s="9"/>
      <c r="P116" s="9">
        <v>1</v>
      </c>
      <c r="Q116" s="9">
        <v>1</v>
      </c>
      <c r="R116" s="9">
        <v>410</v>
      </c>
      <c r="S116" s="9">
        <v>450</v>
      </c>
      <c r="T116" s="9">
        <v>350</v>
      </c>
      <c r="U116" s="9">
        <v>3850</v>
      </c>
      <c r="V116" s="9">
        <v>400</v>
      </c>
      <c r="W116" s="9">
        <v>400</v>
      </c>
      <c r="X116" s="9"/>
      <c r="Y116" s="9"/>
      <c r="Z116" s="9"/>
      <c r="AA116" s="12">
        <f t="shared" si="15"/>
        <v>772.5</v>
      </c>
      <c r="AB116" s="12">
        <f t="shared" si="16"/>
        <v>226.6</v>
      </c>
      <c r="AC116" s="12">
        <f t="shared" si="17"/>
        <v>1741.33</v>
      </c>
      <c r="AD116" s="12">
        <f t="shared" si="18"/>
        <v>2740.43</v>
      </c>
      <c r="AE116" s="12">
        <f t="shared" si="19"/>
        <v>-1739.380718</v>
      </c>
      <c r="AF116" s="14">
        <f t="shared" si="20"/>
        <v>4581</v>
      </c>
      <c r="AG116" s="5">
        <f t="shared" si="24"/>
        <v>1761</v>
      </c>
    </row>
    <row r="117" customHeight="1" spans="1:33">
      <c r="A117" s="9" t="s">
        <v>235</v>
      </c>
      <c r="B117" s="9">
        <v>26</v>
      </c>
      <c r="C117" s="10" t="s">
        <v>151</v>
      </c>
      <c r="D117" s="9">
        <v>1172.64</v>
      </c>
      <c r="E117" s="11">
        <v>750</v>
      </c>
      <c r="F117" s="11">
        <v>220</v>
      </c>
      <c r="G117" s="11">
        <v>1560</v>
      </c>
      <c r="H117" s="12">
        <f t="shared" si="11"/>
        <v>2530</v>
      </c>
      <c r="I117" s="12">
        <f t="shared" si="12"/>
        <v>772.5</v>
      </c>
      <c r="J117" s="12">
        <f t="shared" si="13"/>
        <v>226.6</v>
      </c>
      <c r="K117" s="12">
        <f t="shared" si="14"/>
        <v>1762.8</v>
      </c>
      <c r="L117" s="9"/>
      <c r="M117" s="9"/>
      <c r="N117" s="9">
        <v>1</v>
      </c>
      <c r="O117" s="9"/>
      <c r="P117" s="9">
        <v>1</v>
      </c>
      <c r="Q117" s="9">
        <v>1</v>
      </c>
      <c r="R117" s="9">
        <v>410</v>
      </c>
      <c r="S117" s="9">
        <v>450</v>
      </c>
      <c r="T117" s="9">
        <v>350</v>
      </c>
      <c r="U117" s="9">
        <v>3850</v>
      </c>
      <c r="V117" s="9">
        <v>400</v>
      </c>
      <c r="W117" s="9">
        <v>400</v>
      </c>
      <c r="X117" s="9"/>
      <c r="Y117" s="9"/>
      <c r="Z117" s="9"/>
      <c r="AA117" s="12">
        <f t="shared" si="15"/>
        <v>772.5</v>
      </c>
      <c r="AB117" s="12">
        <f t="shared" si="16"/>
        <v>226.6</v>
      </c>
      <c r="AC117" s="12">
        <f t="shared" si="17"/>
        <v>1762.8</v>
      </c>
      <c r="AD117" s="12">
        <f t="shared" si="18"/>
        <v>2761.9</v>
      </c>
      <c r="AE117" s="12">
        <f t="shared" si="19"/>
        <v>-1480.6618096</v>
      </c>
      <c r="AF117" s="14">
        <f t="shared" si="20"/>
        <v>30488.64</v>
      </c>
      <c r="AG117" s="5">
        <f t="shared" si="24"/>
        <v>1780</v>
      </c>
    </row>
    <row r="118" customHeight="1" spans="1:33">
      <c r="A118" s="9" t="s">
        <v>236</v>
      </c>
      <c r="B118" s="9">
        <v>3</v>
      </c>
      <c r="C118" s="10" t="s">
        <v>151</v>
      </c>
      <c r="D118" s="9">
        <v>1704.83</v>
      </c>
      <c r="E118" s="11">
        <v>750</v>
      </c>
      <c r="F118" s="11">
        <v>220</v>
      </c>
      <c r="G118" s="11">
        <v>780</v>
      </c>
      <c r="H118" s="12">
        <f t="shared" si="11"/>
        <v>1750</v>
      </c>
      <c r="I118" s="12">
        <f t="shared" si="12"/>
        <v>772.5</v>
      </c>
      <c r="J118" s="12">
        <f t="shared" si="13"/>
        <v>226.6</v>
      </c>
      <c r="K118" s="12">
        <f t="shared" si="14"/>
        <v>881.4</v>
      </c>
      <c r="L118" s="9"/>
      <c r="M118" s="9"/>
      <c r="N118" s="9">
        <v>1</v>
      </c>
      <c r="O118" s="9"/>
      <c r="P118" s="9">
        <v>1</v>
      </c>
      <c r="Q118" s="9">
        <v>1</v>
      </c>
      <c r="R118" s="9">
        <v>410</v>
      </c>
      <c r="S118" s="9">
        <v>450</v>
      </c>
      <c r="T118" s="9">
        <v>350</v>
      </c>
      <c r="U118" s="9">
        <v>3850</v>
      </c>
      <c r="V118" s="9">
        <v>400</v>
      </c>
      <c r="W118" s="9">
        <v>400</v>
      </c>
      <c r="X118" s="9"/>
      <c r="Y118" s="9"/>
      <c r="Z118" s="9"/>
      <c r="AA118" s="12">
        <f t="shared" si="15"/>
        <v>772.5</v>
      </c>
      <c r="AB118" s="12">
        <f t="shared" si="16"/>
        <v>226.6</v>
      </c>
      <c r="AC118" s="12">
        <f t="shared" si="17"/>
        <v>881.4</v>
      </c>
      <c r="AD118" s="12">
        <f t="shared" si="18"/>
        <v>1880.5</v>
      </c>
      <c r="AE118" s="12">
        <f t="shared" si="19"/>
        <v>-17.7856936999999</v>
      </c>
      <c r="AF118" s="14">
        <f t="shared" si="20"/>
        <v>5114.49</v>
      </c>
      <c r="AG118" s="5">
        <f t="shared" si="24"/>
        <v>1000</v>
      </c>
    </row>
    <row r="119" customHeight="1" spans="1:33">
      <c r="A119" s="9" t="s">
        <v>237</v>
      </c>
      <c r="B119" s="9">
        <v>11</v>
      </c>
      <c r="C119" s="10" t="s">
        <v>151</v>
      </c>
      <c r="D119" s="9">
        <v>765.86</v>
      </c>
      <c r="E119" s="11">
        <v>751</v>
      </c>
      <c r="F119" s="11">
        <v>220</v>
      </c>
      <c r="G119" s="11">
        <v>845</v>
      </c>
      <c r="H119" s="12">
        <f t="shared" si="11"/>
        <v>1816</v>
      </c>
      <c r="I119" s="12">
        <f t="shared" si="12"/>
        <v>773.53</v>
      </c>
      <c r="J119" s="12">
        <f t="shared" si="13"/>
        <v>226.6</v>
      </c>
      <c r="K119" s="12">
        <f t="shared" si="14"/>
        <v>954.85</v>
      </c>
      <c r="L119" s="9"/>
      <c r="M119" s="9"/>
      <c r="N119" s="9">
        <v>1</v>
      </c>
      <c r="O119" s="9"/>
      <c r="P119" s="9">
        <v>1</v>
      </c>
      <c r="Q119" s="9">
        <v>1</v>
      </c>
      <c r="R119" s="9">
        <v>410</v>
      </c>
      <c r="S119" s="9">
        <v>450</v>
      </c>
      <c r="T119" s="9">
        <v>350</v>
      </c>
      <c r="U119" s="9">
        <v>3850</v>
      </c>
      <c r="V119" s="9">
        <v>400</v>
      </c>
      <c r="W119" s="9">
        <v>400</v>
      </c>
      <c r="X119" s="9"/>
      <c r="Y119" s="9"/>
      <c r="Z119" s="9"/>
      <c r="AA119" s="12">
        <f t="shared" si="15"/>
        <v>773.53</v>
      </c>
      <c r="AB119" s="12">
        <f t="shared" si="16"/>
        <v>226.6</v>
      </c>
      <c r="AC119" s="12">
        <f t="shared" si="17"/>
        <v>954.85</v>
      </c>
      <c r="AD119" s="12">
        <f t="shared" si="18"/>
        <v>1954.98</v>
      </c>
      <c r="AE119" s="12">
        <f t="shared" si="19"/>
        <v>-1118.1937054</v>
      </c>
      <c r="AF119" s="14">
        <f t="shared" si="20"/>
        <v>8424.46</v>
      </c>
      <c r="AG119" s="5">
        <f t="shared" ref="AG119:AG137" si="25">F119+G119</f>
        <v>1065</v>
      </c>
    </row>
    <row r="120" customHeight="1" spans="1:33">
      <c r="A120" s="9" t="s">
        <v>238</v>
      </c>
      <c r="B120" s="9">
        <v>2</v>
      </c>
      <c r="C120" s="10" t="s">
        <v>151</v>
      </c>
      <c r="D120" s="9">
        <v>3954.32</v>
      </c>
      <c r="E120" s="11">
        <f t="shared" ref="E120:E129" si="26">(L120+M120)*185+O120*1200+320</f>
        <v>1090.75</v>
      </c>
      <c r="F120" s="11">
        <v>220</v>
      </c>
      <c r="G120" s="11">
        <v>4239.43</v>
      </c>
      <c r="H120" s="12">
        <f t="shared" si="11"/>
        <v>5550.18</v>
      </c>
      <c r="I120" s="12">
        <f t="shared" si="12"/>
        <v>1123.47</v>
      </c>
      <c r="J120" s="12">
        <f t="shared" si="13"/>
        <v>226.6</v>
      </c>
      <c r="K120" s="12">
        <f t="shared" si="14"/>
        <v>4790.56</v>
      </c>
      <c r="L120" s="9">
        <v>0.61</v>
      </c>
      <c r="M120" s="9">
        <v>1.74</v>
      </c>
      <c r="N120" s="9">
        <v>1</v>
      </c>
      <c r="O120" s="9">
        <v>0.28</v>
      </c>
      <c r="P120" s="9">
        <v>1</v>
      </c>
      <c r="Q120" s="9">
        <v>1</v>
      </c>
      <c r="R120" s="9">
        <v>410</v>
      </c>
      <c r="S120" s="9">
        <v>450</v>
      </c>
      <c r="T120" s="9">
        <v>350</v>
      </c>
      <c r="U120" s="9">
        <v>3850</v>
      </c>
      <c r="V120" s="9">
        <v>400</v>
      </c>
      <c r="W120" s="9">
        <v>400</v>
      </c>
      <c r="X120" s="9"/>
      <c r="Y120" s="9"/>
      <c r="Z120" s="9"/>
      <c r="AA120" s="12">
        <f t="shared" si="15"/>
        <v>1123.47</v>
      </c>
      <c r="AB120" s="12">
        <f t="shared" si="16"/>
        <v>226.6</v>
      </c>
      <c r="AC120" s="12">
        <f t="shared" si="17"/>
        <v>4790.56</v>
      </c>
      <c r="AD120" s="12">
        <f t="shared" si="18"/>
        <v>6140.63</v>
      </c>
      <c r="AE120" s="12">
        <f t="shared" si="19"/>
        <v>-1820.1004248</v>
      </c>
      <c r="AF120" s="14">
        <f t="shared" si="20"/>
        <v>7908.64</v>
      </c>
      <c r="AG120" s="5">
        <f t="shared" si="25"/>
        <v>4459.43</v>
      </c>
    </row>
    <row r="121" customHeight="1" spans="1:33">
      <c r="A121" s="9" t="s">
        <v>239</v>
      </c>
      <c r="B121" s="9">
        <v>1</v>
      </c>
      <c r="C121" s="10" t="s">
        <v>151</v>
      </c>
      <c r="D121" s="9">
        <v>5175.67</v>
      </c>
      <c r="E121" s="11">
        <f t="shared" si="26"/>
        <v>1117.55</v>
      </c>
      <c r="F121" s="11">
        <v>220</v>
      </c>
      <c r="G121" s="11">
        <v>4332.64</v>
      </c>
      <c r="H121" s="12">
        <f t="shared" si="11"/>
        <v>5670.19</v>
      </c>
      <c r="I121" s="12">
        <f t="shared" si="12"/>
        <v>1151.08</v>
      </c>
      <c r="J121" s="12">
        <f t="shared" si="13"/>
        <v>226.6</v>
      </c>
      <c r="K121" s="12">
        <f t="shared" si="14"/>
        <v>4895.88</v>
      </c>
      <c r="L121" s="9">
        <v>0.68</v>
      </c>
      <c r="M121" s="9">
        <v>1.75</v>
      </c>
      <c r="N121" s="9">
        <v>1</v>
      </c>
      <c r="O121" s="9">
        <v>0.29</v>
      </c>
      <c r="P121" s="9">
        <v>1</v>
      </c>
      <c r="Q121" s="9">
        <v>1</v>
      </c>
      <c r="R121" s="9">
        <v>410</v>
      </c>
      <c r="S121" s="9">
        <v>450</v>
      </c>
      <c r="T121" s="9">
        <v>350</v>
      </c>
      <c r="U121" s="9">
        <v>3850</v>
      </c>
      <c r="V121" s="9">
        <v>400</v>
      </c>
      <c r="W121" s="9">
        <v>400</v>
      </c>
      <c r="X121" s="9"/>
      <c r="Y121" s="9"/>
      <c r="Z121" s="9"/>
      <c r="AA121" s="12">
        <f t="shared" si="15"/>
        <v>1151.08</v>
      </c>
      <c r="AB121" s="12">
        <f t="shared" si="16"/>
        <v>226.6</v>
      </c>
      <c r="AC121" s="12">
        <f t="shared" si="17"/>
        <v>4895.88</v>
      </c>
      <c r="AD121" s="12">
        <f t="shared" si="18"/>
        <v>6273.56</v>
      </c>
      <c r="AE121" s="12">
        <f t="shared" si="19"/>
        <v>-618.571201299999</v>
      </c>
      <c r="AF121" s="14">
        <f t="shared" si="20"/>
        <v>5175.67</v>
      </c>
      <c r="AG121" s="5">
        <f t="shared" si="25"/>
        <v>4552.64</v>
      </c>
    </row>
    <row r="122" customHeight="1" spans="1:33">
      <c r="A122" s="9" t="s">
        <v>240</v>
      </c>
      <c r="B122" s="9">
        <v>5</v>
      </c>
      <c r="C122" s="10" t="s">
        <v>151</v>
      </c>
      <c r="D122" s="9">
        <v>3063.51</v>
      </c>
      <c r="E122" s="11">
        <f t="shared" si="26"/>
        <v>1205.8</v>
      </c>
      <c r="F122" s="11">
        <v>220</v>
      </c>
      <c r="G122" s="11">
        <v>4644.185</v>
      </c>
      <c r="H122" s="12">
        <f t="shared" si="11"/>
        <v>6069.985</v>
      </c>
      <c r="I122" s="12">
        <f t="shared" si="12"/>
        <v>1241.97</v>
      </c>
      <c r="J122" s="12">
        <f t="shared" si="13"/>
        <v>226.6</v>
      </c>
      <c r="K122" s="12">
        <f t="shared" si="14"/>
        <v>5247.93</v>
      </c>
      <c r="L122" s="9">
        <v>0.87</v>
      </c>
      <c r="M122" s="9">
        <v>1.81</v>
      </c>
      <c r="N122" s="9">
        <v>1</v>
      </c>
      <c r="O122" s="9">
        <v>0.325</v>
      </c>
      <c r="P122" s="9">
        <v>1</v>
      </c>
      <c r="Q122" s="9">
        <v>1</v>
      </c>
      <c r="R122" s="9">
        <v>410</v>
      </c>
      <c r="S122" s="9">
        <v>450</v>
      </c>
      <c r="T122" s="9">
        <v>350</v>
      </c>
      <c r="U122" s="9">
        <v>3850</v>
      </c>
      <c r="V122" s="9">
        <v>400</v>
      </c>
      <c r="W122" s="9">
        <v>400</v>
      </c>
      <c r="X122" s="9"/>
      <c r="Y122" s="9"/>
      <c r="Z122" s="9"/>
      <c r="AA122" s="12">
        <f t="shared" si="15"/>
        <v>1241.97</v>
      </c>
      <c r="AB122" s="12">
        <f t="shared" si="16"/>
        <v>226.6</v>
      </c>
      <c r="AC122" s="12">
        <f t="shared" si="17"/>
        <v>5247.93</v>
      </c>
      <c r="AD122" s="12">
        <f t="shared" si="18"/>
        <v>6716.5</v>
      </c>
      <c r="AE122" s="12">
        <f t="shared" si="19"/>
        <v>-3369.2783389</v>
      </c>
      <c r="AF122" s="14">
        <f t="shared" si="20"/>
        <v>15317.55</v>
      </c>
      <c r="AG122" s="5">
        <f t="shared" si="25"/>
        <v>4864.185</v>
      </c>
    </row>
    <row r="123" customHeight="1" spans="1:33">
      <c r="A123" s="9" t="s">
        <v>241</v>
      </c>
      <c r="B123" s="9">
        <v>3</v>
      </c>
      <c r="C123" s="10" t="s">
        <v>151</v>
      </c>
      <c r="D123" s="9">
        <v>4605.49</v>
      </c>
      <c r="E123" s="11">
        <f t="shared" si="26"/>
        <v>1218.75</v>
      </c>
      <c r="F123" s="11">
        <v>220</v>
      </c>
      <c r="G123" s="11">
        <v>4685.135</v>
      </c>
      <c r="H123" s="12">
        <f t="shared" si="11"/>
        <v>6123.885</v>
      </c>
      <c r="I123" s="12">
        <f t="shared" si="12"/>
        <v>1255.31</v>
      </c>
      <c r="J123" s="12">
        <f t="shared" si="13"/>
        <v>226.6</v>
      </c>
      <c r="K123" s="12">
        <f t="shared" si="14"/>
        <v>5294.2</v>
      </c>
      <c r="L123" s="9">
        <v>0.87</v>
      </c>
      <c r="M123" s="9">
        <v>1.88</v>
      </c>
      <c r="N123" s="9">
        <v>1</v>
      </c>
      <c r="O123" s="9">
        <v>0.325</v>
      </c>
      <c r="P123" s="9">
        <v>1</v>
      </c>
      <c r="Q123" s="9">
        <v>1</v>
      </c>
      <c r="R123" s="9">
        <v>410</v>
      </c>
      <c r="S123" s="9">
        <v>450</v>
      </c>
      <c r="T123" s="9">
        <v>350</v>
      </c>
      <c r="U123" s="9">
        <v>3850</v>
      </c>
      <c r="V123" s="9">
        <v>400</v>
      </c>
      <c r="W123" s="9">
        <v>400</v>
      </c>
      <c r="X123" s="9"/>
      <c r="Y123" s="9"/>
      <c r="Z123" s="9"/>
      <c r="AA123" s="12">
        <f t="shared" si="15"/>
        <v>1255.31</v>
      </c>
      <c r="AB123" s="12">
        <f t="shared" si="16"/>
        <v>226.6</v>
      </c>
      <c r="AC123" s="12">
        <f t="shared" si="17"/>
        <v>5294.2</v>
      </c>
      <c r="AD123" s="12">
        <f t="shared" si="18"/>
        <v>6776.11</v>
      </c>
      <c r="AE123" s="12">
        <f t="shared" si="19"/>
        <v>-1744.1055711</v>
      </c>
      <c r="AF123" s="14">
        <f t="shared" si="20"/>
        <v>13816.47</v>
      </c>
      <c r="AG123" s="5">
        <f t="shared" si="25"/>
        <v>4905.135</v>
      </c>
    </row>
    <row r="124" customHeight="1" spans="1:33">
      <c r="A124" s="9" t="s">
        <v>242</v>
      </c>
      <c r="B124" s="9">
        <v>1</v>
      </c>
      <c r="C124" s="10" t="s">
        <v>151</v>
      </c>
      <c r="D124" s="9">
        <v>6311.6</v>
      </c>
      <c r="E124" s="11">
        <f t="shared" si="26"/>
        <v>1240.95</v>
      </c>
      <c r="F124" s="11">
        <v>220</v>
      </c>
      <c r="G124" s="11">
        <v>4755.335</v>
      </c>
      <c r="H124" s="12">
        <f t="shared" si="11"/>
        <v>6216.285</v>
      </c>
      <c r="I124" s="12">
        <f t="shared" si="12"/>
        <v>1278.18</v>
      </c>
      <c r="J124" s="12">
        <f t="shared" si="13"/>
        <v>226.6</v>
      </c>
      <c r="K124" s="12">
        <f t="shared" si="14"/>
        <v>5373.53</v>
      </c>
      <c r="L124" s="9">
        <v>0.87</v>
      </c>
      <c r="M124" s="9">
        <v>2</v>
      </c>
      <c r="N124" s="9">
        <v>1</v>
      </c>
      <c r="O124" s="9">
        <v>0.325</v>
      </c>
      <c r="P124" s="9">
        <v>1</v>
      </c>
      <c r="Q124" s="9">
        <v>1</v>
      </c>
      <c r="R124" s="9">
        <v>410</v>
      </c>
      <c r="S124" s="9">
        <v>450</v>
      </c>
      <c r="T124" s="9">
        <v>350</v>
      </c>
      <c r="U124" s="9">
        <v>3850</v>
      </c>
      <c r="V124" s="9">
        <v>400</v>
      </c>
      <c r="W124" s="9">
        <v>400</v>
      </c>
      <c r="X124" s="9"/>
      <c r="Y124" s="9"/>
      <c r="Z124" s="9"/>
      <c r="AA124" s="12">
        <f t="shared" si="15"/>
        <v>1278.18</v>
      </c>
      <c r="AB124" s="12">
        <f t="shared" si="16"/>
        <v>226.6</v>
      </c>
      <c r="AC124" s="12">
        <f t="shared" si="17"/>
        <v>5373.53</v>
      </c>
      <c r="AD124" s="12">
        <f t="shared" si="18"/>
        <v>6878.31</v>
      </c>
      <c r="AE124" s="12">
        <f t="shared" si="19"/>
        <v>17.8072760000014</v>
      </c>
      <c r="AF124" s="14">
        <f t="shared" si="20"/>
        <v>6311.6</v>
      </c>
      <c r="AG124" s="5">
        <f t="shared" si="25"/>
        <v>4975.335</v>
      </c>
    </row>
    <row r="125" customHeight="1" spans="1:33">
      <c r="A125" s="9" t="s">
        <v>243</v>
      </c>
      <c r="B125" s="9">
        <v>2</v>
      </c>
      <c r="C125" s="10" t="s">
        <v>151</v>
      </c>
      <c r="D125" s="9">
        <v>5374.97</v>
      </c>
      <c r="E125" s="11">
        <f t="shared" si="26"/>
        <v>1442.35</v>
      </c>
      <c r="F125" s="11">
        <v>220</v>
      </c>
      <c r="G125" s="11">
        <v>5505.435</v>
      </c>
      <c r="H125" s="12">
        <f t="shared" si="11"/>
        <v>7167.785</v>
      </c>
      <c r="I125" s="12">
        <f t="shared" si="12"/>
        <v>1485.62</v>
      </c>
      <c r="J125" s="12">
        <f t="shared" si="13"/>
        <v>226.6</v>
      </c>
      <c r="K125" s="12">
        <f t="shared" si="14"/>
        <v>6221.14</v>
      </c>
      <c r="L125" s="9">
        <v>1.02</v>
      </c>
      <c r="M125" s="9">
        <v>2.29</v>
      </c>
      <c r="N125" s="9">
        <v>1</v>
      </c>
      <c r="O125" s="9">
        <v>0.425</v>
      </c>
      <c r="P125" s="9">
        <v>1</v>
      </c>
      <c r="Q125" s="9">
        <v>1</v>
      </c>
      <c r="R125" s="9">
        <v>410</v>
      </c>
      <c r="S125" s="9">
        <v>450</v>
      </c>
      <c r="T125" s="9">
        <v>350</v>
      </c>
      <c r="U125" s="9">
        <v>3850</v>
      </c>
      <c r="V125" s="9">
        <v>400</v>
      </c>
      <c r="W125" s="9">
        <v>400</v>
      </c>
      <c r="X125" s="9"/>
      <c r="Y125" s="9"/>
      <c r="Z125" s="9"/>
      <c r="AA125" s="12">
        <f t="shared" si="15"/>
        <v>1485.62</v>
      </c>
      <c r="AB125" s="12">
        <f t="shared" si="16"/>
        <v>226.6</v>
      </c>
      <c r="AC125" s="12">
        <f t="shared" si="17"/>
        <v>6221.14</v>
      </c>
      <c r="AD125" s="12">
        <f t="shared" si="18"/>
        <v>7933.36</v>
      </c>
      <c r="AE125" s="12">
        <f t="shared" si="19"/>
        <v>-2060.6140283</v>
      </c>
      <c r="AF125" s="14">
        <f t="shared" si="20"/>
        <v>10749.94</v>
      </c>
      <c r="AG125" s="5">
        <f t="shared" si="25"/>
        <v>5725.435</v>
      </c>
    </row>
    <row r="126" customHeight="1" spans="1:33">
      <c r="A126" s="9" t="s">
        <v>244</v>
      </c>
      <c r="B126" s="9">
        <v>5</v>
      </c>
      <c r="C126" s="10" t="s">
        <v>151</v>
      </c>
      <c r="D126" s="9">
        <v>5308.21</v>
      </c>
      <c r="E126" s="11">
        <f t="shared" si="26"/>
        <v>1943.6</v>
      </c>
      <c r="F126" s="11">
        <v>220</v>
      </c>
      <c r="G126" s="11">
        <v>7338.37</v>
      </c>
      <c r="H126" s="12">
        <f t="shared" si="11"/>
        <v>9501.97</v>
      </c>
      <c r="I126" s="12">
        <f t="shared" si="12"/>
        <v>2001.91</v>
      </c>
      <c r="J126" s="12">
        <f t="shared" si="13"/>
        <v>226.6</v>
      </c>
      <c r="K126" s="12">
        <f t="shared" si="14"/>
        <v>8292.36</v>
      </c>
      <c r="L126" s="9">
        <v>1.49</v>
      </c>
      <c r="M126" s="9">
        <v>3.07</v>
      </c>
      <c r="N126" s="9">
        <v>1</v>
      </c>
      <c r="O126" s="9">
        <v>0.65</v>
      </c>
      <c r="P126" s="9">
        <v>1</v>
      </c>
      <c r="Q126" s="9">
        <v>1</v>
      </c>
      <c r="R126" s="9">
        <v>410</v>
      </c>
      <c r="S126" s="9">
        <v>450</v>
      </c>
      <c r="T126" s="9">
        <v>350</v>
      </c>
      <c r="U126" s="9">
        <v>3850</v>
      </c>
      <c r="V126" s="9">
        <v>400</v>
      </c>
      <c r="W126" s="9">
        <v>400</v>
      </c>
      <c r="X126" s="9"/>
      <c r="Y126" s="9"/>
      <c r="Z126" s="9"/>
      <c r="AA126" s="12">
        <f t="shared" si="15"/>
        <v>2001.91</v>
      </c>
      <c r="AB126" s="12">
        <f t="shared" si="16"/>
        <v>226.6</v>
      </c>
      <c r="AC126" s="12">
        <f t="shared" si="17"/>
        <v>8292.36</v>
      </c>
      <c r="AD126" s="12">
        <f t="shared" si="18"/>
        <v>10520.87</v>
      </c>
      <c r="AE126" s="12">
        <f t="shared" si="19"/>
        <v>-4721.0666719</v>
      </c>
      <c r="AF126" s="14">
        <f t="shared" si="20"/>
        <v>26541.05</v>
      </c>
      <c r="AG126" s="5">
        <f t="shared" si="25"/>
        <v>7558.37</v>
      </c>
    </row>
    <row r="127" customHeight="1" spans="1:33">
      <c r="A127" s="9" t="s">
        <v>245</v>
      </c>
      <c r="B127" s="9">
        <v>2</v>
      </c>
      <c r="C127" s="10" t="s">
        <v>151</v>
      </c>
      <c r="D127" s="9">
        <v>5618.88</v>
      </c>
      <c r="E127" s="11">
        <f t="shared" si="26"/>
        <v>1999.1</v>
      </c>
      <c r="F127" s="11">
        <v>220</v>
      </c>
      <c r="G127" s="11">
        <v>7513.87</v>
      </c>
      <c r="H127" s="12">
        <f t="shared" si="11"/>
        <v>9732.97</v>
      </c>
      <c r="I127" s="12">
        <f t="shared" si="12"/>
        <v>2059.07</v>
      </c>
      <c r="J127" s="12">
        <f t="shared" si="13"/>
        <v>226.6</v>
      </c>
      <c r="K127" s="12">
        <f t="shared" si="14"/>
        <v>8490.67</v>
      </c>
      <c r="L127" s="9">
        <v>1.49</v>
      </c>
      <c r="M127" s="9">
        <v>3.37</v>
      </c>
      <c r="N127" s="9">
        <v>1</v>
      </c>
      <c r="O127" s="9">
        <v>0.65</v>
      </c>
      <c r="P127" s="9">
        <v>1</v>
      </c>
      <c r="Q127" s="9">
        <v>1</v>
      </c>
      <c r="R127" s="9">
        <v>410</v>
      </c>
      <c r="S127" s="9">
        <v>450</v>
      </c>
      <c r="T127" s="9">
        <v>350</v>
      </c>
      <c r="U127" s="9">
        <v>3850</v>
      </c>
      <c r="V127" s="9">
        <v>400</v>
      </c>
      <c r="W127" s="9">
        <v>400</v>
      </c>
      <c r="X127" s="9"/>
      <c r="Y127" s="9"/>
      <c r="Z127" s="9"/>
      <c r="AA127" s="12">
        <f t="shared" si="15"/>
        <v>2059.07</v>
      </c>
      <c r="AB127" s="12">
        <f t="shared" si="16"/>
        <v>226.6</v>
      </c>
      <c r="AC127" s="12">
        <f t="shared" si="17"/>
        <v>8490.67</v>
      </c>
      <c r="AD127" s="12">
        <f t="shared" si="18"/>
        <v>10776.34</v>
      </c>
      <c r="AE127" s="12">
        <f t="shared" si="19"/>
        <v>-4637.0955232</v>
      </c>
      <c r="AF127" s="14">
        <f t="shared" si="20"/>
        <v>11237.76</v>
      </c>
      <c r="AG127" s="5">
        <f t="shared" si="25"/>
        <v>7733.87</v>
      </c>
    </row>
    <row r="128" customHeight="1" spans="1:33">
      <c r="A128" s="9" t="s">
        <v>246</v>
      </c>
      <c r="B128" s="9">
        <v>11</v>
      </c>
      <c r="C128" s="10" t="s">
        <v>151</v>
      </c>
      <c r="D128" s="9">
        <v>5725.13</v>
      </c>
      <c r="E128" s="11">
        <f t="shared" si="26"/>
        <v>2086.35</v>
      </c>
      <c r="F128" s="11">
        <v>220</v>
      </c>
      <c r="G128" s="11">
        <v>7864.285</v>
      </c>
      <c r="H128" s="12">
        <f t="shared" si="11"/>
        <v>10170.635</v>
      </c>
      <c r="I128" s="12">
        <f t="shared" si="12"/>
        <v>2148.94</v>
      </c>
      <c r="J128" s="12">
        <f t="shared" si="13"/>
        <v>226.6</v>
      </c>
      <c r="K128" s="12">
        <f t="shared" si="14"/>
        <v>8886.64</v>
      </c>
      <c r="L128" s="9">
        <v>1.57</v>
      </c>
      <c r="M128" s="9">
        <v>3.34</v>
      </c>
      <c r="N128" s="9">
        <v>1</v>
      </c>
      <c r="O128" s="9">
        <v>0.715</v>
      </c>
      <c r="P128" s="9">
        <v>1</v>
      </c>
      <c r="Q128" s="9">
        <v>1</v>
      </c>
      <c r="R128" s="9">
        <v>410</v>
      </c>
      <c r="S128" s="9">
        <v>450</v>
      </c>
      <c r="T128" s="9">
        <v>350</v>
      </c>
      <c r="U128" s="9">
        <v>3850</v>
      </c>
      <c r="V128" s="9">
        <v>400</v>
      </c>
      <c r="W128" s="9">
        <v>400</v>
      </c>
      <c r="X128" s="9"/>
      <c r="Y128" s="9"/>
      <c r="Z128" s="9"/>
      <c r="AA128" s="12">
        <f t="shared" si="15"/>
        <v>2148.94</v>
      </c>
      <c r="AB128" s="12">
        <f t="shared" si="16"/>
        <v>226.6</v>
      </c>
      <c r="AC128" s="12">
        <f t="shared" si="17"/>
        <v>8886.64</v>
      </c>
      <c r="AD128" s="12">
        <f t="shared" si="18"/>
        <v>11262.18</v>
      </c>
      <c r="AE128" s="12">
        <f t="shared" si="19"/>
        <v>-5006.8457107</v>
      </c>
      <c r="AF128" s="14">
        <f t="shared" si="20"/>
        <v>62976.43</v>
      </c>
      <c r="AG128" s="5">
        <f t="shared" si="25"/>
        <v>8084.285</v>
      </c>
    </row>
    <row r="129" customHeight="1" spans="1:33">
      <c r="A129" s="9" t="s">
        <v>247</v>
      </c>
      <c r="B129" s="9">
        <v>4</v>
      </c>
      <c r="C129" s="10" t="s">
        <v>151</v>
      </c>
      <c r="D129" s="9">
        <v>6357.05</v>
      </c>
      <c r="E129" s="11">
        <f t="shared" si="26"/>
        <v>2366.85</v>
      </c>
      <c r="F129" s="11">
        <v>220</v>
      </c>
      <c r="G129" s="11">
        <v>8854.82</v>
      </c>
      <c r="H129" s="12">
        <f t="shared" si="11"/>
        <v>11441.67</v>
      </c>
      <c r="I129" s="12">
        <f t="shared" si="12"/>
        <v>2437.86</v>
      </c>
      <c r="J129" s="12">
        <f t="shared" si="13"/>
        <v>226.6</v>
      </c>
      <c r="K129" s="12">
        <f t="shared" si="14"/>
        <v>10005.95</v>
      </c>
      <c r="L129" s="9">
        <v>1.79</v>
      </c>
      <c r="M129" s="9">
        <v>4.02</v>
      </c>
      <c r="N129" s="9">
        <v>1</v>
      </c>
      <c r="O129" s="9">
        <v>0.81</v>
      </c>
      <c r="P129" s="9">
        <v>1</v>
      </c>
      <c r="Q129" s="9">
        <v>1</v>
      </c>
      <c r="R129" s="9">
        <v>410</v>
      </c>
      <c r="S129" s="9">
        <v>450</v>
      </c>
      <c r="T129" s="9">
        <v>350</v>
      </c>
      <c r="U129" s="9">
        <v>3850</v>
      </c>
      <c r="V129" s="9">
        <v>400</v>
      </c>
      <c r="W129" s="9">
        <v>400</v>
      </c>
      <c r="X129" s="9"/>
      <c r="Y129" s="9"/>
      <c r="Z129" s="9"/>
      <c r="AA129" s="12">
        <f t="shared" si="15"/>
        <v>2437.86</v>
      </c>
      <c r="AB129" s="12">
        <f t="shared" si="16"/>
        <v>226.6</v>
      </c>
      <c r="AC129" s="12">
        <f t="shared" si="17"/>
        <v>10005.95</v>
      </c>
      <c r="AD129" s="12">
        <f t="shared" si="18"/>
        <v>12670.41</v>
      </c>
      <c r="AE129" s="12">
        <f t="shared" si="19"/>
        <v>-5724.6335995</v>
      </c>
      <c r="AF129" s="14">
        <f t="shared" si="20"/>
        <v>25428.2</v>
      </c>
      <c r="AG129" s="5">
        <f t="shared" si="25"/>
        <v>9074.82</v>
      </c>
    </row>
    <row r="130" customHeight="1" spans="1:33">
      <c r="A130" s="9" t="s">
        <v>248</v>
      </c>
      <c r="B130" s="9">
        <v>286</v>
      </c>
      <c r="C130" s="10" t="s">
        <v>151</v>
      </c>
      <c r="D130" s="9">
        <v>948.12</v>
      </c>
      <c r="E130" s="11">
        <v>80</v>
      </c>
      <c r="F130" s="11"/>
      <c r="G130" s="11">
        <v>1197.449</v>
      </c>
      <c r="H130" s="12">
        <f t="shared" ref="H130:H193" si="27">SUM(E130:G130)</f>
        <v>1277.449</v>
      </c>
      <c r="I130" s="12">
        <f t="shared" ref="I130:I193" si="28">ROUND(E130*1.03,2)</f>
        <v>82.4</v>
      </c>
      <c r="J130" s="12">
        <f t="shared" ref="J130:J193" si="29">ROUND(F130*1.03,2)</f>
        <v>0</v>
      </c>
      <c r="K130" s="12">
        <f t="shared" ref="K130:K193" si="30">ROUND(G130*1.13,2)</f>
        <v>1353.12</v>
      </c>
      <c r="L130" s="9"/>
      <c r="M130" s="9"/>
      <c r="N130" s="9">
        <v>1</v>
      </c>
      <c r="O130" s="9"/>
      <c r="P130" s="9">
        <v>1</v>
      </c>
      <c r="Q130" s="9">
        <v>1</v>
      </c>
      <c r="R130" s="9">
        <v>410</v>
      </c>
      <c r="S130" s="9">
        <v>450</v>
      </c>
      <c r="T130" s="9">
        <v>350</v>
      </c>
      <c r="U130" s="9">
        <v>3850</v>
      </c>
      <c r="V130" s="9">
        <v>400</v>
      </c>
      <c r="W130" s="9">
        <v>400</v>
      </c>
      <c r="X130" s="9"/>
      <c r="Y130" s="9"/>
      <c r="Z130" s="9"/>
      <c r="AA130" s="12">
        <f t="shared" ref="AA130:AA193" si="31">I130</f>
        <v>82.4</v>
      </c>
      <c r="AB130" s="12">
        <f t="shared" ref="AB130:AB193" si="32">J130</f>
        <v>0</v>
      </c>
      <c r="AC130" s="12">
        <f t="shared" ref="AC130:AC193" si="33">K130</f>
        <v>1353.12</v>
      </c>
      <c r="AD130" s="12">
        <f t="shared" ref="AD130:AD193" si="34">AA130+AB130+AC130</f>
        <v>1435.52</v>
      </c>
      <c r="AE130" s="12">
        <f t="shared" ref="AE130:AE193" si="35">D130*1.09261-AD130</f>
        <v>-399.5946068</v>
      </c>
      <c r="AF130" s="14">
        <f t="shared" ref="AF130:AF193" si="36">D130*B130</f>
        <v>271162.32</v>
      </c>
      <c r="AG130" s="5">
        <f t="shared" si="25"/>
        <v>1197.449</v>
      </c>
    </row>
    <row r="131" customHeight="1" spans="1:33">
      <c r="A131" s="9" t="s">
        <v>249</v>
      </c>
      <c r="B131" s="9">
        <v>1</v>
      </c>
      <c r="C131" s="10" t="s">
        <v>151</v>
      </c>
      <c r="D131" s="9">
        <v>2952.83</v>
      </c>
      <c r="E131" s="11">
        <v>750</v>
      </c>
      <c r="F131" s="11">
        <v>220</v>
      </c>
      <c r="G131" s="11">
        <v>2100</v>
      </c>
      <c r="H131" s="12">
        <f t="shared" si="27"/>
        <v>3070</v>
      </c>
      <c r="I131" s="12">
        <f t="shared" si="28"/>
        <v>772.5</v>
      </c>
      <c r="J131" s="12">
        <f t="shared" si="29"/>
        <v>226.6</v>
      </c>
      <c r="K131" s="12">
        <f t="shared" si="30"/>
        <v>2373</v>
      </c>
      <c r="L131" s="9"/>
      <c r="M131" s="9"/>
      <c r="N131" s="9">
        <v>1</v>
      </c>
      <c r="O131" s="9"/>
      <c r="P131" s="9">
        <v>1</v>
      </c>
      <c r="Q131" s="9">
        <v>1</v>
      </c>
      <c r="R131" s="9">
        <v>410</v>
      </c>
      <c r="S131" s="9">
        <v>450</v>
      </c>
      <c r="T131" s="9">
        <v>350</v>
      </c>
      <c r="U131" s="9">
        <v>3850</v>
      </c>
      <c r="V131" s="9">
        <v>400</v>
      </c>
      <c r="W131" s="9">
        <v>400</v>
      </c>
      <c r="X131" s="9"/>
      <c r="Y131" s="9"/>
      <c r="Z131" s="9"/>
      <c r="AA131" s="12">
        <f t="shared" si="31"/>
        <v>772.5</v>
      </c>
      <c r="AB131" s="12">
        <f t="shared" si="32"/>
        <v>226.6</v>
      </c>
      <c r="AC131" s="12">
        <f t="shared" si="33"/>
        <v>2373</v>
      </c>
      <c r="AD131" s="12">
        <f t="shared" si="34"/>
        <v>3372.1</v>
      </c>
      <c r="AE131" s="12">
        <f t="shared" si="35"/>
        <v>-145.8084137</v>
      </c>
      <c r="AF131" s="14">
        <f t="shared" si="36"/>
        <v>2952.83</v>
      </c>
      <c r="AG131" s="5">
        <f t="shared" si="25"/>
        <v>2320</v>
      </c>
    </row>
    <row r="132" customHeight="1" spans="1:33">
      <c r="A132" s="9" t="s">
        <v>250</v>
      </c>
      <c r="B132" s="9">
        <v>12</v>
      </c>
      <c r="C132" s="10" t="s">
        <v>151</v>
      </c>
      <c r="D132" s="9">
        <v>2903.74</v>
      </c>
      <c r="E132" s="11">
        <v>750</v>
      </c>
      <c r="F132" s="11">
        <v>220</v>
      </c>
      <c r="G132" s="11">
        <v>2100</v>
      </c>
      <c r="H132" s="12">
        <f t="shared" si="27"/>
        <v>3070</v>
      </c>
      <c r="I132" s="12">
        <f t="shared" si="28"/>
        <v>772.5</v>
      </c>
      <c r="J132" s="12">
        <f t="shared" si="29"/>
        <v>226.6</v>
      </c>
      <c r="K132" s="12">
        <f t="shared" si="30"/>
        <v>2373</v>
      </c>
      <c r="L132" s="9"/>
      <c r="M132" s="9"/>
      <c r="N132" s="9">
        <v>1</v>
      </c>
      <c r="O132" s="9"/>
      <c r="P132" s="9">
        <v>1</v>
      </c>
      <c r="Q132" s="9">
        <v>1</v>
      </c>
      <c r="R132" s="9">
        <v>410</v>
      </c>
      <c r="S132" s="9">
        <v>450</v>
      </c>
      <c r="T132" s="9">
        <v>350</v>
      </c>
      <c r="U132" s="9">
        <v>3850</v>
      </c>
      <c r="V132" s="9">
        <v>400</v>
      </c>
      <c r="W132" s="9">
        <v>400</v>
      </c>
      <c r="X132" s="9"/>
      <c r="Y132" s="9"/>
      <c r="Z132" s="9"/>
      <c r="AA132" s="12">
        <f t="shared" si="31"/>
        <v>772.5</v>
      </c>
      <c r="AB132" s="12">
        <f t="shared" si="32"/>
        <v>226.6</v>
      </c>
      <c r="AC132" s="12">
        <f t="shared" si="33"/>
        <v>2373</v>
      </c>
      <c r="AD132" s="12">
        <f t="shared" si="34"/>
        <v>3372.1</v>
      </c>
      <c r="AE132" s="12">
        <f t="shared" si="35"/>
        <v>-199.4446386</v>
      </c>
      <c r="AF132" s="14">
        <f t="shared" si="36"/>
        <v>34844.88</v>
      </c>
      <c r="AG132" s="5">
        <f t="shared" si="25"/>
        <v>2320</v>
      </c>
    </row>
    <row r="133" customHeight="1" spans="1:33">
      <c r="A133" s="9" t="s">
        <v>251</v>
      </c>
      <c r="B133" s="9">
        <v>6</v>
      </c>
      <c r="C133" s="10" t="s">
        <v>151</v>
      </c>
      <c r="D133" s="9">
        <v>2612.95</v>
      </c>
      <c r="E133" s="11">
        <v>750</v>
      </c>
      <c r="F133" s="11">
        <v>220</v>
      </c>
      <c r="G133" s="11">
        <v>2379.5</v>
      </c>
      <c r="H133" s="12">
        <f t="shared" si="27"/>
        <v>3349.5</v>
      </c>
      <c r="I133" s="12">
        <f t="shared" si="28"/>
        <v>772.5</v>
      </c>
      <c r="J133" s="12">
        <f t="shared" si="29"/>
        <v>226.6</v>
      </c>
      <c r="K133" s="12">
        <f t="shared" si="30"/>
        <v>2688.84</v>
      </c>
      <c r="L133" s="9"/>
      <c r="M133" s="9"/>
      <c r="N133" s="9">
        <v>1</v>
      </c>
      <c r="O133" s="9"/>
      <c r="P133" s="9">
        <v>1</v>
      </c>
      <c r="Q133" s="9">
        <v>1</v>
      </c>
      <c r="R133" s="9">
        <v>410</v>
      </c>
      <c r="S133" s="9">
        <v>450</v>
      </c>
      <c r="T133" s="9">
        <v>350</v>
      </c>
      <c r="U133" s="9">
        <v>3850</v>
      </c>
      <c r="V133" s="9">
        <v>400</v>
      </c>
      <c r="W133" s="9">
        <v>400</v>
      </c>
      <c r="X133" s="9"/>
      <c r="Y133" s="9"/>
      <c r="Z133" s="9"/>
      <c r="AA133" s="12">
        <f t="shared" si="31"/>
        <v>772.5</v>
      </c>
      <c r="AB133" s="12">
        <f t="shared" si="32"/>
        <v>226.6</v>
      </c>
      <c r="AC133" s="12">
        <f t="shared" si="33"/>
        <v>2688.84</v>
      </c>
      <c r="AD133" s="12">
        <f t="shared" si="34"/>
        <v>3687.94</v>
      </c>
      <c r="AE133" s="12">
        <f t="shared" si="35"/>
        <v>-833.0047005</v>
      </c>
      <c r="AF133" s="14">
        <f t="shared" si="36"/>
        <v>15677.7</v>
      </c>
      <c r="AG133" s="5">
        <f t="shared" si="25"/>
        <v>2599.5</v>
      </c>
    </row>
    <row r="134" customHeight="1" spans="1:33">
      <c r="A134" s="9" t="s">
        <v>252</v>
      </c>
      <c r="B134" s="9">
        <v>9</v>
      </c>
      <c r="C134" s="10" t="s">
        <v>151</v>
      </c>
      <c r="D134" s="9">
        <v>4972.94</v>
      </c>
      <c r="E134" s="11">
        <v>750</v>
      </c>
      <c r="F134" s="11">
        <v>220</v>
      </c>
      <c r="G134" s="11">
        <v>2152</v>
      </c>
      <c r="H134" s="12">
        <f t="shared" si="27"/>
        <v>3122</v>
      </c>
      <c r="I134" s="12">
        <f t="shared" si="28"/>
        <v>772.5</v>
      </c>
      <c r="J134" s="12">
        <f t="shared" si="29"/>
        <v>226.6</v>
      </c>
      <c r="K134" s="12">
        <f t="shared" si="30"/>
        <v>2431.76</v>
      </c>
      <c r="L134" s="9"/>
      <c r="M134" s="9"/>
      <c r="N134" s="9">
        <v>1</v>
      </c>
      <c r="O134" s="9"/>
      <c r="P134" s="9">
        <v>1</v>
      </c>
      <c r="Q134" s="9">
        <v>1</v>
      </c>
      <c r="R134" s="9">
        <v>410</v>
      </c>
      <c r="S134" s="9">
        <v>450</v>
      </c>
      <c r="T134" s="9">
        <v>350</v>
      </c>
      <c r="U134" s="9">
        <v>3850</v>
      </c>
      <c r="V134" s="9">
        <v>400</v>
      </c>
      <c r="W134" s="9">
        <v>400</v>
      </c>
      <c r="X134" s="9"/>
      <c r="Y134" s="9"/>
      <c r="Z134" s="9"/>
      <c r="AA134" s="12">
        <f t="shared" si="31"/>
        <v>772.5</v>
      </c>
      <c r="AB134" s="12">
        <f t="shared" si="32"/>
        <v>226.6</v>
      </c>
      <c r="AC134" s="12">
        <f t="shared" si="33"/>
        <v>2431.76</v>
      </c>
      <c r="AD134" s="12">
        <f t="shared" si="34"/>
        <v>3430.86</v>
      </c>
      <c r="AE134" s="12">
        <f t="shared" si="35"/>
        <v>2002.6239734</v>
      </c>
      <c r="AF134" s="14">
        <f t="shared" si="36"/>
        <v>44756.46</v>
      </c>
      <c r="AG134" s="5">
        <f t="shared" si="25"/>
        <v>2372</v>
      </c>
    </row>
    <row r="135" customHeight="1" spans="1:33">
      <c r="A135" s="9" t="s">
        <v>253</v>
      </c>
      <c r="B135" s="9">
        <v>2</v>
      </c>
      <c r="C135" s="10" t="s">
        <v>151</v>
      </c>
      <c r="D135" s="9">
        <v>4497.72</v>
      </c>
      <c r="E135" s="11">
        <v>750</v>
      </c>
      <c r="F135" s="11">
        <v>220</v>
      </c>
      <c r="G135" s="11">
        <v>4492</v>
      </c>
      <c r="H135" s="12">
        <f t="shared" si="27"/>
        <v>5462</v>
      </c>
      <c r="I135" s="12">
        <f t="shared" si="28"/>
        <v>772.5</v>
      </c>
      <c r="J135" s="12">
        <f t="shared" si="29"/>
        <v>226.6</v>
      </c>
      <c r="K135" s="12">
        <f t="shared" si="30"/>
        <v>5075.96</v>
      </c>
      <c r="L135" s="9"/>
      <c r="M135" s="9"/>
      <c r="N135" s="9">
        <v>1</v>
      </c>
      <c r="O135" s="9"/>
      <c r="P135" s="9">
        <v>1</v>
      </c>
      <c r="Q135" s="9">
        <v>1</v>
      </c>
      <c r="R135" s="9">
        <v>410</v>
      </c>
      <c r="S135" s="9">
        <v>450</v>
      </c>
      <c r="T135" s="9">
        <v>350</v>
      </c>
      <c r="U135" s="9">
        <v>3850</v>
      </c>
      <c r="V135" s="9">
        <v>400</v>
      </c>
      <c r="W135" s="9">
        <v>400</v>
      </c>
      <c r="X135" s="9"/>
      <c r="Y135" s="9"/>
      <c r="Z135" s="9"/>
      <c r="AA135" s="12">
        <f t="shared" si="31"/>
        <v>772.5</v>
      </c>
      <c r="AB135" s="12">
        <f t="shared" si="32"/>
        <v>226.6</v>
      </c>
      <c r="AC135" s="12">
        <f t="shared" si="33"/>
        <v>5075.96</v>
      </c>
      <c r="AD135" s="12">
        <f t="shared" si="34"/>
        <v>6075.06</v>
      </c>
      <c r="AE135" s="12">
        <f t="shared" si="35"/>
        <v>-1160.8061508</v>
      </c>
      <c r="AF135" s="14">
        <f t="shared" si="36"/>
        <v>8995.44</v>
      </c>
      <c r="AG135" s="5">
        <f t="shared" si="25"/>
        <v>4712</v>
      </c>
    </row>
    <row r="136" customHeight="1" spans="1:33">
      <c r="A136" s="9" t="s">
        <v>254</v>
      </c>
      <c r="B136" s="9">
        <v>1</v>
      </c>
      <c r="C136" s="10" t="s">
        <v>151</v>
      </c>
      <c r="D136" s="9">
        <v>615.63</v>
      </c>
      <c r="E136" s="11">
        <v>80</v>
      </c>
      <c r="F136" s="11">
        <v>220</v>
      </c>
      <c r="G136" s="11">
        <v>639.71</v>
      </c>
      <c r="H136" s="12">
        <f t="shared" si="27"/>
        <v>939.71</v>
      </c>
      <c r="I136" s="12">
        <f t="shared" si="28"/>
        <v>82.4</v>
      </c>
      <c r="J136" s="12">
        <f t="shared" si="29"/>
        <v>226.6</v>
      </c>
      <c r="K136" s="12">
        <f t="shared" si="30"/>
        <v>722.87</v>
      </c>
      <c r="L136" s="9"/>
      <c r="M136" s="9"/>
      <c r="N136" s="9">
        <v>1</v>
      </c>
      <c r="O136" s="9"/>
      <c r="P136" s="9">
        <v>1</v>
      </c>
      <c r="Q136" s="9">
        <v>1</v>
      </c>
      <c r="R136" s="9">
        <v>410</v>
      </c>
      <c r="S136" s="9">
        <v>450</v>
      </c>
      <c r="T136" s="9">
        <v>350</v>
      </c>
      <c r="U136" s="9">
        <v>3850</v>
      </c>
      <c r="V136" s="9">
        <v>400</v>
      </c>
      <c r="W136" s="9">
        <v>400</v>
      </c>
      <c r="X136" s="9"/>
      <c r="Y136" s="9"/>
      <c r="Z136" s="9"/>
      <c r="AA136" s="12">
        <f t="shared" si="31"/>
        <v>82.4</v>
      </c>
      <c r="AB136" s="12">
        <f t="shared" si="32"/>
        <v>226.6</v>
      </c>
      <c r="AC136" s="12">
        <f t="shared" si="33"/>
        <v>722.87</v>
      </c>
      <c r="AD136" s="12">
        <f t="shared" si="34"/>
        <v>1031.87</v>
      </c>
      <c r="AE136" s="12">
        <f t="shared" si="35"/>
        <v>-359.2265057</v>
      </c>
      <c r="AF136" s="14">
        <f t="shared" si="36"/>
        <v>615.63</v>
      </c>
      <c r="AG136" s="5">
        <f t="shared" si="25"/>
        <v>859.71</v>
      </c>
    </row>
    <row r="137" customHeight="1" spans="1:33">
      <c r="A137" s="9" t="s">
        <v>255</v>
      </c>
      <c r="B137" s="9">
        <v>7</v>
      </c>
      <c r="C137" s="10" t="s">
        <v>151</v>
      </c>
      <c r="D137" s="9">
        <v>646.28</v>
      </c>
      <c r="E137" s="11">
        <v>80</v>
      </c>
      <c r="F137" s="11">
        <v>220</v>
      </c>
      <c r="G137" s="11">
        <v>639.71</v>
      </c>
      <c r="H137" s="12">
        <f t="shared" si="27"/>
        <v>939.71</v>
      </c>
      <c r="I137" s="12">
        <f t="shared" si="28"/>
        <v>82.4</v>
      </c>
      <c r="J137" s="12">
        <f t="shared" si="29"/>
        <v>226.6</v>
      </c>
      <c r="K137" s="12">
        <f t="shared" si="30"/>
        <v>722.87</v>
      </c>
      <c r="L137" s="9"/>
      <c r="M137" s="9"/>
      <c r="N137" s="9">
        <v>1</v>
      </c>
      <c r="O137" s="9"/>
      <c r="P137" s="9">
        <v>1</v>
      </c>
      <c r="Q137" s="9">
        <v>1</v>
      </c>
      <c r="R137" s="9">
        <v>410</v>
      </c>
      <c r="S137" s="9">
        <v>450</v>
      </c>
      <c r="T137" s="9">
        <v>350</v>
      </c>
      <c r="U137" s="9">
        <v>3850</v>
      </c>
      <c r="V137" s="9">
        <v>400</v>
      </c>
      <c r="W137" s="9">
        <v>400</v>
      </c>
      <c r="X137" s="9"/>
      <c r="Y137" s="9"/>
      <c r="Z137" s="9"/>
      <c r="AA137" s="12">
        <f t="shared" si="31"/>
        <v>82.4</v>
      </c>
      <c r="AB137" s="12">
        <f t="shared" si="32"/>
        <v>226.6</v>
      </c>
      <c r="AC137" s="12">
        <f t="shared" si="33"/>
        <v>722.87</v>
      </c>
      <c r="AD137" s="12">
        <f t="shared" si="34"/>
        <v>1031.87</v>
      </c>
      <c r="AE137" s="12">
        <f t="shared" si="35"/>
        <v>-325.7380092</v>
      </c>
      <c r="AF137" s="14">
        <f t="shared" si="36"/>
        <v>4523.96</v>
      </c>
      <c r="AG137" s="5">
        <f t="shared" si="25"/>
        <v>859.71</v>
      </c>
    </row>
    <row r="138" customHeight="1" spans="1:32">
      <c r="A138" s="9" t="s">
        <v>256</v>
      </c>
      <c r="B138" s="9">
        <v>20426.31</v>
      </c>
      <c r="C138" s="10" t="s">
        <v>114</v>
      </c>
      <c r="D138" s="9">
        <v>227.4</v>
      </c>
      <c r="E138" s="11">
        <v>27.68</v>
      </c>
      <c r="F138" s="11">
        <v>6.5</v>
      </c>
      <c r="G138" s="11">
        <v>177</v>
      </c>
      <c r="H138" s="12">
        <f t="shared" si="27"/>
        <v>211.18</v>
      </c>
      <c r="I138" s="12">
        <f t="shared" si="28"/>
        <v>28.51</v>
      </c>
      <c r="J138" s="12">
        <f t="shared" si="29"/>
        <v>6.7</v>
      </c>
      <c r="K138" s="12">
        <f t="shared" si="30"/>
        <v>200.01</v>
      </c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12">
        <f t="shared" si="31"/>
        <v>28.51</v>
      </c>
      <c r="AB138" s="12">
        <f t="shared" si="32"/>
        <v>6.7</v>
      </c>
      <c r="AC138" s="12">
        <f t="shared" si="33"/>
        <v>200.01</v>
      </c>
      <c r="AD138" s="12">
        <f t="shared" si="34"/>
        <v>235.22</v>
      </c>
      <c r="AE138" s="12">
        <f t="shared" si="35"/>
        <v>13.239514</v>
      </c>
      <c r="AF138" s="14">
        <f t="shared" si="36"/>
        <v>4644942.894</v>
      </c>
    </row>
    <row r="139" customHeight="1" spans="1:32">
      <c r="A139" s="9" t="s">
        <v>257</v>
      </c>
      <c r="B139" s="9">
        <v>14162.88</v>
      </c>
      <c r="C139" s="10" t="s">
        <v>114</v>
      </c>
      <c r="D139" s="9">
        <v>6.7</v>
      </c>
      <c r="E139" s="11">
        <v>1.26</v>
      </c>
      <c r="F139" s="11">
        <v>5.68</v>
      </c>
      <c r="G139" s="11"/>
      <c r="H139" s="12">
        <f t="shared" si="27"/>
        <v>6.94</v>
      </c>
      <c r="I139" s="12">
        <f t="shared" si="28"/>
        <v>1.3</v>
      </c>
      <c r="J139" s="12">
        <f t="shared" si="29"/>
        <v>5.85</v>
      </c>
      <c r="K139" s="12">
        <f t="shared" si="30"/>
        <v>0</v>
      </c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12">
        <f t="shared" si="31"/>
        <v>1.3</v>
      </c>
      <c r="AB139" s="12">
        <f t="shared" si="32"/>
        <v>5.85</v>
      </c>
      <c r="AC139" s="12">
        <f t="shared" si="33"/>
        <v>0</v>
      </c>
      <c r="AD139" s="12">
        <f t="shared" si="34"/>
        <v>7.15</v>
      </c>
      <c r="AE139" s="12">
        <f t="shared" si="35"/>
        <v>0.170487000000001</v>
      </c>
      <c r="AF139" s="14">
        <f t="shared" si="36"/>
        <v>94891.296</v>
      </c>
    </row>
    <row r="140" customHeight="1" spans="1:32">
      <c r="A140" s="9" t="s">
        <v>258</v>
      </c>
      <c r="B140" s="9">
        <v>296</v>
      </c>
      <c r="C140" s="10" t="s">
        <v>259</v>
      </c>
      <c r="D140" s="9">
        <v>150</v>
      </c>
      <c r="E140" s="11">
        <v>35</v>
      </c>
      <c r="F140" s="11">
        <v>0</v>
      </c>
      <c r="G140" s="11">
        <v>15</v>
      </c>
      <c r="H140" s="12">
        <f t="shared" si="27"/>
        <v>50</v>
      </c>
      <c r="I140" s="12">
        <f t="shared" si="28"/>
        <v>36.05</v>
      </c>
      <c r="J140" s="12">
        <f t="shared" si="29"/>
        <v>0</v>
      </c>
      <c r="K140" s="12">
        <f t="shared" si="30"/>
        <v>16.95</v>
      </c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12">
        <f t="shared" si="31"/>
        <v>36.05</v>
      </c>
      <c r="AB140" s="12">
        <f t="shared" si="32"/>
        <v>0</v>
      </c>
      <c r="AC140" s="12">
        <f t="shared" si="33"/>
        <v>16.95</v>
      </c>
      <c r="AD140" s="12">
        <f t="shared" si="34"/>
        <v>53</v>
      </c>
      <c r="AE140" s="12">
        <f t="shared" si="35"/>
        <v>110.8915</v>
      </c>
      <c r="AF140" s="14">
        <f t="shared" si="36"/>
        <v>44400</v>
      </c>
    </row>
    <row r="141" customHeight="1" spans="1:32">
      <c r="A141" s="9" t="s">
        <v>260</v>
      </c>
      <c r="B141" s="9">
        <v>36</v>
      </c>
      <c r="C141" s="10" t="s">
        <v>259</v>
      </c>
      <c r="D141" s="9">
        <v>150</v>
      </c>
      <c r="E141" s="11">
        <v>35</v>
      </c>
      <c r="F141" s="11">
        <v>0</v>
      </c>
      <c r="G141" s="11">
        <v>15</v>
      </c>
      <c r="H141" s="12">
        <f t="shared" si="27"/>
        <v>50</v>
      </c>
      <c r="I141" s="12">
        <f t="shared" si="28"/>
        <v>36.05</v>
      </c>
      <c r="J141" s="12">
        <f t="shared" si="29"/>
        <v>0</v>
      </c>
      <c r="K141" s="12">
        <f t="shared" si="30"/>
        <v>16.95</v>
      </c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12">
        <f t="shared" si="31"/>
        <v>36.05</v>
      </c>
      <c r="AB141" s="12">
        <f t="shared" si="32"/>
        <v>0</v>
      </c>
      <c r="AC141" s="12">
        <f t="shared" si="33"/>
        <v>16.95</v>
      </c>
      <c r="AD141" s="12">
        <f t="shared" si="34"/>
        <v>53</v>
      </c>
      <c r="AE141" s="12">
        <f t="shared" si="35"/>
        <v>110.8915</v>
      </c>
      <c r="AF141" s="14">
        <f t="shared" si="36"/>
        <v>5400</v>
      </c>
    </row>
    <row r="142" customHeight="1" spans="1:32">
      <c r="A142" s="9" t="s">
        <v>261</v>
      </c>
      <c r="B142" s="9">
        <v>3468.3</v>
      </c>
      <c r="C142" s="10" t="s">
        <v>116</v>
      </c>
      <c r="D142" s="9">
        <v>35.05</v>
      </c>
      <c r="E142" s="11">
        <v>18</v>
      </c>
      <c r="F142" s="11">
        <v>0.5</v>
      </c>
      <c r="G142" s="11">
        <v>38</v>
      </c>
      <c r="H142" s="12">
        <f t="shared" si="27"/>
        <v>56.5</v>
      </c>
      <c r="I142" s="12">
        <f t="shared" si="28"/>
        <v>18.54</v>
      </c>
      <c r="J142" s="12">
        <f t="shared" si="29"/>
        <v>0.52</v>
      </c>
      <c r="K142" s="12">
        <f t="shared" si="30"/>
        <v>42.94</v>
      </c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12">
        <f t="shared" si="31"/>
        <v>18.54</v>
      </c>
      <c r="AB142" s="12">
        <f t="shared" si="32"/>
        <v>0.52</v>
      </c>
      <c r="AC142" s="12">
        <f t="shared" si="33"/>
        <v>42.94</v>
      </c>
      <c r="AD142" s="12">
        <f t="shared" si="34"/>
        <v>62</v>
      </c>
      <c r="AE142" s="12">
        <f t="shared" si="35"/>
        <v>-23.7040195</v>
      </c>
      <c r="AF142" s="14">
        <f t="shared" si="36"/>
        <v>121563.915</v>
      </c>
    </row>
    <row r="143" customHeight="1" spans="1:32">
      <c r="A143" s="9" t="s">
        <v>262</v>
      </c>
      <c r="B143" s="9">
        <v>3691.7</v>
      </c>
      <c r="C143" s="10" t="s">
        <v>127</v>
      </c>
      <c r="D143" s="9">
        <v>229.78</v>
      </c>
      <c r="E143" s="11">
        <v>35</v>
      </c>
      <c r="F143" s="11"/>
      <c r="G143" s="11">
        <v>162.72</v>
      </c>
      <c r="H143" s="12">
        <f t="shared" si="27"/>
        <v>197.72</v>
      </c>
      <c r="I143" s="12">
        <f t="shared" si="28"/>
        <v>36.05</v>
      </c>
      <c r="J143" s="12">
        <f t="shared" si="29"/>
        <v>0</v>
      </c>
      <c r="K143" s="12">
        <f t="shared" si="30"/>
        <v>183.87</v>
      </c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12">
        <f t="shared" si="31"/>
        <v>36.05</v>
      </c>
      <c r="AB143" s="12">
        <f t="shared" si="32"/>
        <v>0</v>
      </c>
      <c r="AC143" s="12">
        <f t="shared" si="33"/>
        <v>183.87</v>
      </c>
      <c r="AD143" s="12">
        <f t="shared" si="34"/>
        <v>219.92</v>
      </c>
      <c r="AE143" s="12">
        <f t="shared" si="35"/>
        <v>31.1399258</v>
      </c>
      <c r="AF143" s="14">
        <f t="shared" si="36"/>
        <v>848278.826</v>
      </c>
    </row>
    <row r="144" customHeight="1" spans="1:32">
      <c r="A144" s="9" t="s">
        <v>263</v>
      </c>
      <c r="B144" s="9">
        <v>1612.66</v>
      </c>
      <c r="C144" s="10" t="s">
        <v>114</v>
      </c>
      <c r="D144" s="9">
        <v>271.87</v>
      </c>
      <c r="E144" s="11">
        <v>15</v>
      </c>
      <c r="F144" s="11">
        <v>22.495</v>
      </c>
      <c r="G144" s="11">
        <v>140</v>
      </c>
      <c r="H144" s="12">
        <f t="shared" si="27"/>
        <v>177.495</v>
      </c>
      <c r="I144" s="12">
        <f t="shared" si="28"/>
        <v>15.45</v>
      </c>
      <c r="J144" s="12">
        <f t="shared" si="29"/>
        <v>23.17</v>
      </c>
      <c r="K144" s="12">
        <f t="shared" si="30"/>
        <v>158.2</v>
      </c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12">
        <f t="shared" si="31"/>
        <v>15.45</v>
      </c>
      <c r="AB144" s="12">
        <f t="shared" si="32"/>
        <v>23.17</v>
      </c>
      <c r="AC144" s="12">
        <f t="shared" si="33"/>
        <v>158.2</v>
      </c>
      <c r="AD144" s="12">
        <f t="shared" si="34"/>
        <v>196.82</v>
      </c>
      <c r="AE144" s="12">
        <f t="shared" si="35"/>
        <v>100.2278807</v>
      </c>
      <c r="AF144" s="14">
        <f t="shared" si="36"/>
        <v>438433.8742</v>
      </c>
    </row>
    <row r="145" customHeight="1" spans="1:32">
      <c r="A145" s="9" t="s">
        <v>264</v>
      </c>
      <c r="B145" s="9">
        <v>1</v>
      </c>
      <c r="C145" s="10" t="s">
        <v>151</v>
      </c>
      <c r="D145" s="9">
        <v>22000</v>
      </c>
      <c r="E145" s="11">
        <v>1000</v>
      </c>
      <c r="F145" s="11"/>
      <c r="G145" s="11">
        <v>17000</v>
      </c>
      <c r="H145" s="12">
        <f t="shared" si="27"/>
        <v>18000</v>
      </c>
      <c r="I145" s="12">
        <f t="shared" si="28"/>
        <v>1030</v>
      </c>
      <c r="J145" s="12">
        <f t="shared" si="29"/>
        <v>0</v>
      </c>
      <c r="K145" s="12">
        <f t="shared" si="30"/>
        <v>19210</v>
      </c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12">
        <f t="shared" si="31"/>
        <v>1030</v>
      </c>
      <c r="AB145" s="12">
        <f t="shared" si="32"/>
        <v>0</v>
      </c>
      <c r="AC145" s="12">
        <f t="shared" si="33"/>
        <v>19210</v>
      </c>
      <c r="AD145" s="12">
        <f t="shared" si="34"/>
        <v>20240</v>
      </c>
      <c r="AE145" s="12">
        <f t="shared" si="35"/>
        <v>3797.42</v>
      </c>
      <c r="AF145" s="14">
        <f t="shared" si="36"/>
        <v>22000</v>
      </c>
    </row>
    <row r="146" customHeight="1" spans="1:32">
      <c r="A146" s="9" t="s">
        <v>265</v>
      </c>
      <c r="B146" s="9">
        <v>1</v>
      </c>
      <c r="C146" s="10" t="s">
        <v>151</v>
      </c>
      <c r="D146" s="9">
        <v>25000</v>
      </c>
      <c r="E146" s="11">
        <v>2000</v>
      </c>
      <c r="F146" s="11"/>
      <c r="G146" s="11">
        <v>18000</v>
      </c>
      <c r="H146" s="12">
        <f t="shared" si="27"/>
        <v>20000</v>
      </c>
      <c r="I146" s="12">
        <f t="shared" si="28"/>
        <v>2060</v>
      </c>
      <c r="J146" s="12">
        <f t="shared" si="29"/>
        <v>0</v>
      </c>
      <c r="K146" s="12">
        <f t="shared" si="30"/>
        <v>20340</v>
      </c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12">
        <f t="shared" si="31"/>
        <v>2060</v>
      </c>
      <c r="AB146" s="12">
        <f t="shared" si="32"/>
        <v>0</v>
      </c>
      <c r="AC146" s="12">
        <f t="shared" si="33"/>
        <v>20340</v>
      </c>
      <c r="AD146" s="12">
        <f t="shared" si="34"/>
        <v>22400</v>
      </c>
      <c r="AE146" s="12">
        <f t="shared" si="35"/>
        <v>4915.25</v>
      </c>
      <c r="AF146" s="14">
        <f t="shared" si="36"/>
        <v>25000</v>
      </c>
    </row>
    <row r="147" customHeight="1" spans="1:32">
      <c r="A147" s="9" t="s">
        <v>266</v>
      </c>
      <c r="B147" s="9">
        <v>1</v>
      </c>
      <c r="C147" s="10" t="s">
        <v>151</v>
      </c>
      <c r="D147" s="9">
        <v>40000</v>
      </c>
      <c r="E147" s="11">
        <v>2000</v>
      </c>
      <c r="F147" s="11"/>
      <c r="G147" s="11">
        <v>35000</v>
      </c>
      <c r="H147" s="12">
        <f t="shared" si="27"/>
        <v>37000</v>
      </c>
      <c r="I147" s="12">
        <f t="shared" si="28"/>
        <v>2060</v>
      </c>
      <c r="J147" s="12">
        <f t="shared" si="29"/>
        <v>0</v>
      </c>
      <c r="K147" s="12">
        <f t="shared" si="30"/>
        <v>39550</v>
      </c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12">
        <f t="shared" si="31"/>
        <v>2060</v>
      </c>
      <c r="AB147" s="12">
        <f t="shared" si="32"/>
        <v>0</v>
      </c>
      <c r="AC147" s="12">
        <f t="shared" si="33"/>
        <v>39550</v>
      </c>
      <c r="AD147" s="12">
        <f t="shared" si="34"/>
        <v>41610</v>
      </c>
      <c r="AE147" s="12">
        <f t="shared" si="35"/>
        <v>2094.4</v>
      </c>
      <c r="AF147" s="14">
        <f t="shared" si="36"/>
        <v>40000</v>
      </c>
    </row>
    <row r="148" customHeight="1" spans="1:32">
      <c r="A148" s="9" t="s">
        <v>267</v>
      </c>
      <c r="B148" s="9">
        <v>2</v>
      </c>
      <c r="C148" s="10" t="s">
        <v>151</v>
      </c>
      <c r="D148" s="9">
        <v>3500</v>
      </c>
      <c r="E148" s="11">
        <v>800</v>
      </c>
      <c r="F148" s="11"/>
      <c r="G148" s="11">
        <v>2250</v>
      </c>
      <c r="H148" s="12">
        <f t="shared" si="27"/>
        <v>3050</v>
      </c>
      <c r="I148" s="12">
        <f t="shared" si="28"/>
        <v>824</v>
      </c>
      <c r="J148" s="12">
        <f t="shared" si="29"/>
        <v>0</v>
      </c>
      <c r="K148" s="12">
        <f t="shared" si="30"/>
        <v>2542.5</v>
      </c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2">
        <f t="shared" si="31"/>
        <v>824</v>
      </c>
      <c r="AB148" s="12">
        <f t="shared" si="32"/>
        <v>0</v>
      </c>
      <c r="AC148" s="12">
        <f t="shared" si="33"/>
        <v>2542.5</v>
      </c>
      <c r="AD148" s="12">
        <f t="shared" si="34"/>
        <v>3366.5</v>
      </c>
      <c r="AE148" s="12">
        <f t="shared" si="35"/>
        <v>457.635</v>
      </c>
      <c r="AF148" s="14">
        <f t="shared" si="36"/>
        <v>7000</v>
      </c>
    </row>
    <row r="149" customHeight="1" spans="1:32">
      <c r="A149" s="9" t="s">
        <v>268</v>
      </c>
      <c r="B149" s="9">
        <v>80</v>
      </c>
      <c r="C149" s="10" t="s">
        <v>114</v>
      </c>
      <c r="D149" s="9">
        <v>468.05</v>
      </c>
      <c r="E149" s="11">
        <v>65.48</v>
      </c>
      <c r="F149" s="11">
        <v>27.48</v>
      </c>
      <c r="G149" s="11">
        <v>398.06</v>
      </c>
      <c r="H149" s="12">
        <f t="shared" si="27"/>
        <v>491.02</v>
      </c>
      <c r="I149" s="12">
        <f t="shared" si="28"/>
        <v>67.44</v>
      </c>
      <c r="J149" s="12">
        <f t="shared" si="29"/>
        <v>28.3</v>
      </c>
      <c r="K149" s="12">
        <f t="shared" si="30"/>
        <v>449.81</v>
      </c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2">
        <f t="shared" si="31"/>
        <v>67.44</v>
      </c>
      <c r="AB149" s="12">
        <f t="shared" si="32"/>
        <v>28.3</v>
      </c>
      <c r="AC149" s="12">
        <f t="shared" si="33"/>
        <v>449.81</v>
      </c>
      <c r="AD149" s="12">
        <f t="shared" si="34"/>
        <v>545.55</v>
      </c>
      <c r="AE149" s="12">
        <f t="shared" si="35"/>
        <v>-34.1538894999999</v>
      </c>
      <c r="AF149" s="14">
        <f t="shared" si="36"/>
        <v>37444</v>
      </c>
    </row>
    <row r="150" customHeight="1" spans="1:32">
      <c r="A150" s="9" t="s">
        <v>269</v>
      </c>
      <c r="B150" s="9">
        <v>5363.68</v>
      </c>
      <c r="C150" s="10" t="s">
        <v>127</v>
      </c>
      <c r="D150" s="9">
        <v>445.78</v>
      </c>
      <c r="E150" s="11">
        <v>25</v>
      </c>
      <c r="F150" s="11"/>
      <c r="G150" s="11">
        <v>402.5</v>
      </c>
      <c r="H150" s="12">
        <f t="shared" si="27"/>
        <v>427.5</v>
      </c>
      <c r="I150" s="12">
        <f t="shared" si="28"/>
        <v>25.75</v>
      </c>
      <c r="J150" s="12">
        <f t="shared" si="29"/>
        <v>0</v>
      </c>
      <c r="K150" s="12">
        <f t="shared" si="30"/>
        <v>454.83</v>
      </c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2">
        <f t="shared" si="31"/>
        <v>25.75</v>
      </c>
      <c r="AB150" s="12">
        <f t="shared" si="32"/>
        <v>0</v>
      </c>
      <c r="AC150" s="12">
        <f t="shared" si="33"/>
        <v>454.83</v>
      </c>
      <c r="AD150" s="12">
        <f t="shared" si="34"/>
        <v>480.58</v>
      </c>
      <c r="AE150" s="12">
        <f t="shared" si="35"/>
        <v>6.48368580000005</v>
      </c>
      <c r="AF150" s="14">
        <f t="shared" si="36"/>
        <v>2391021.2704</v>
      </c>
    </row>
    <row r="151" customHeight="1" spans="1:32">
      <c r="A151" s="9" t="s">
        <v>270</v>
      </c>
      <c r="B151" s="9">
        <v>23.27</v>
      </c>
      <c r="C151" s="10" t="s">
        <v>114</v>
      </c>
      <c r="D151" s="9">
        <v>484.27</v>
      </c>
      <c r="E151" s="11">
        <v>65.48</v>
      </c>
      <c r="F151" s="11">
        <v>27.48</v>
      </c>
      <c r="G151" s="11">
        <v>398.06</v>
      </c>
      <c r="H151" s="12">
        <f t="shared" si="27"/>
        <v>491.02</v>
      </c>
      <c r="I151" s="12">
        <f t="shared" si="28"/>
        <v>67.44</v>
      </c>
      <c r="J151" s="12">
        <f t="shared" si="29"/>
        <v>28.3</v>
      </c>
      <c r="K151" s="12">
        <f t="shared" si="30"/>
        <v>449.81</v>
      </c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12">
        <f t="shared" si="31"/>
        <v>67.44</v>
      </c>
      <c r="AB151" s="12">
        <f t="shared" si="32"/>
        <v>28.3</v>
      </c>
      <c r="AC151" s="12">
        <f t="shared" si="33"/>
        <v>449.81</v>
      </c>
      <c r="AD151" s="12">
        <f t="shared" si="34"/>
        <v>545.55</v>
      </c>
      <c r="AE151" s="12">
        <f t="shared" si="35"/>
        <v>-16.4317553</v>
      </c>
      <c r="AF151" s="14">
        <f t="shared" si="36"/>
        <v>11268.9629</v>
      </c>
    </row>
    <row r="152" customHeight="1" spans="1:32">
      <c r="A152" s="9" t="s">
        <v>271</v>
      </c>
      <c r="B152" s="9">
        <v>631</v>
      </c>
      <c r="C152" s="10" t="s">
        <v>151</v>
      </c>
      <c r="D152" s="9">
        <v>2000</v>
      </c>
      <c r="E152" s="11">
        <v>600</v>
      </c>
      <c r="F152" s="11"/>
      <c r="G152" s="11">
        <f>0.8*245*4.15*1.3</f>
        <v>1057.42</v>
      </c>
      <c r="H152" s="12">
        <f t="shared" si="27"/>
        <v>1657.42</v>
      </c>
      <c r="I152" s="12">
        <f t="shared" si="28"/>
        <v>618</v>
      </c>
      <c r="J152" s="12">
        <f t="shared" si="29"/>
        <v>0</v>
      </c>
      <c r="K152" s="12">
        <f t="shared" si="30"/>
        <v>1194.88</v>
      </c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12">
        <f t="shared" si="31"/>
        <v>618</v>
      </c>
      <c r="AB152" s="12">
        <f t="shared" si="32"/>
        <v>0</v>
      </c>
      <c r="AC152" s="12">
        <f t="shared" si="33"/>
        <v>1194.88</v>
      </c>
      <c r="AD152" s="12">
        <f t="shared" si="34"/>
        <v>1812.88</v>
      </c>
      <c r="AE152" s="12">
        <f t="shared" si="35"/>
        <v>372.34</v>
      </c>
      <c r="AF152" s="14">
        <f t="shared" si="36"/>
        <v>1262000</v>
      </c>
    </row>
    <row r="153" customHeight="1" spans="1:32">
      <c r="A153" s="9" t="s">
        <v>272</v>
      </c>
      <c r="B153" s="9">
        <v>12859.82</v>
      </c>
      <c r="C153" s="10" t="s">
        <v>116</v>
      </c>
      <c r="D153" s="9">
        <v>44.08</v>
      </c>
      <c r="E153" s="11">
        <v>18</v>
      </c>
      <c r="F153" s="11">
        <v>0.5</v>
      </c>
      <c r="G153" s="11">
        <v>38</v>
      </c>
      <c r="H153" s="12">
        <f t="shared" si="27"/>
        <v>56.5</v>
      </c>
      <c r="I153" s="12">
        <f t="shared" si="28"/>
        <v>18.54</v>
      </c>
      <c r="J153" s="12">
        <f t="shared" si="29"/>
        <v>0.52</v>
      </c>
      <c r="K153" s="12">
        <f t="shared" si="30"/>
        <v>42.94</v>
      </c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12">
        <f t="shared" si="31"/>
        <v>18.54</v>
      </c>
      <c r="AB153" s="12">
        <f t="shared" si="32"/>
        <v>0.52</v>
      </c>
      <c r="AC153" s="12">
        <f t="shared" si="33"/>
        <v>42.94</v>
      </c>
      <c r="AD153" s="12">
        <f t="shared" si="34"/>
        <v>62</v>
      </c>
      <c r="AE153" s="12">
        <f t="shared" si="35"/>
        <v>-13.8377512</v>
      </c>
      <c r="AF153" s="14">
        <f t="shared" si="36"/>
        <v>566860.8656</v>
      </c>
    </row>
    <row r="154" customHeight="1" spans="1:32">
      <c r="A154" s="9" t="s">
        <v>273</v>
      </c>
      <c r="B154" s="9">
        <v>1490.1</v>
      </c>
      <c r="C154" s="10" t="s">
        <v>116</v>
      </c>
      <c r="D154" s="9">
        <v>37.18</v>
      </c>
      <c r="E154" s="11">
        <v>18</v>
      </c>
      <c r="F154" s="11">
        <v>0.5</v>
      </c>
      <c r="G154" s="11">
        <v>38</v>
      </c>
      <c r="H154" s="12">
        <f t="shared" si="27"/>
        <v>56.5</v>
      </c>
      <c r="I154" s="12">
        <f t="shared" si="28"/>
        <v>18.54</v>
      </c>
      <c r="J154" s="12">
        <f t="shared" si="29"/>
        <v>0.52</v>
      </c>
      <c r="K154" s="12">
        <f t="shared" si="30"/>
        <v>42.94</v>
      </c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12">
        <f t="shared" si="31"/>
        <v>18.54</v>
      </c>
      <c r="AB154" s="12">
        <f t="shared" si="32"/>
        <v>0.52</v>
      </c>
      <c r="AC154" s="12">
        <f t="shared" si="33"/>
        <v>42.94</v>
      </c>
      <c r="AD154" s="12">
        <f t="shared" si="34"/>
        <v>62</v>
      </c>
      <c r="AE154" s="12">
        <f t="shared" si="35"/>
        <v>-21.3767602</v>
      </c>
      <c r="AF154" s="14">
        <f t="shared" si="36"/>
        <v>55401.918</v>
      </c>
    </row>
    <row r="155" customHeight="1" spans="1:32">
      <c r="A155" s="9" t="s">
        <v>274</v>
      </c>
      <c r="B155" s="9">
        <v>7</v>
      </c>
      <c r="C155" s="10" t="s">
        <v>259</v>
      </c>
      <c r="D155" s="9">
        <v>250</v>
      </c>
      <c r="E155" s="11">
        <v>80</v>
      </c>
      <c r="F155" s="11">
        <v>15</v>
      </c>
      <c r="G155" s="11">
        <f>6*17.5+40</f>
        <v>145</v>
      </c>
      <c r="H155" s="12">
        <f t="shared" si="27"/>
        <v>240</v>
      </c>
      <c r="I155" s="12">
        <f t="shared" si="28"/>
        <v>82.4</v>
      </c>
      <c r="J155" s="12">
        <f t="shared" si="29"/>
        <v>15.45</v>
      </c>
      <c r="K155" s="12">
        <f t="shared" si="30"/>
        <v>163.85</v>
      </c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12">
        <f t="shared" si="31"/>
        <v>82.4</v>
      </c>
      <c r="AB155" s="12">
        <f t="shared" si="32"/>
        <v>15.45</v>
      </c>
      <c r="AC155" s="12">
        <f t="shared" si="33"/>
        <v>163.85</v>
      </c>
      <c r="AD155" s="12">
        <f t="shared" si="34"/>
        <v>261.7</v>
      </c>
      <c r="AE155" s="12">
        <f t="shared" si="35"/>
        <v>11.4525</v>
      </c>
      <c r="AF155" s="14">
        <f t="shared" si="36"/>
        <v>1750</v>
      </c>
    </row>
    <row r="156" customHeight="1" spans="1:32">
      <c r="A156" s="9" t="s">
        <v>275</v>
      </c>
      <c r="B156" s="9">
        <v>106</v>
      </c>
      <c r="C156" s="10" t="s">
        <v>259</v>
      </c>
      <c r="D156" s="9">
        <v>250</v>
      </c>
      <c r="E156" s="11">
        <v>80</v>
      </c>
      <c r="F156" s="11">
        <v>15</v>
      </c>
      <c r="G156" s="11">
        <f>6*17.5+40</f>
        <v>145</v>
      </c>
      <c r="H156" s="12">
        <f t="shared" si="27"/>
        <v>240</v>
      </c>
      <c r="I156" s="12">
        <f t="shared" si="28"/>
        <v>82.4</v>
      </c>
      <c r="J156" s="12">
        <f t="shared" si="29"/>
        <v>15.45</v>
      </c>
      <c r="K156" s="12">
        <f t="shared" si="30"/>
        <v>163.85</v>
      </c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12">
        <f t="shared" si="31"/>
        <v>82.4</v>
      </c>
      <c r="AB156" s="12">
        <f t="shared" si="32"/>
        <v>15.45</v>
      </c>
      <c r="AC156" s="12">
        <f t="shared" si="33"/>
        <v>163.85</v>
      </c>
      <c r="AD156" s="12">
        <f t="shared" si="34"/>
        <v>261.7</v>
      </c>
      <c r="AE156" s="12">
        <f t="shared" si="35"/>
        <v>11.4525</v>
      </c>
      <c r="AF156" s="14">
        <f t="shared" si="36"/>
        <v>26500</v>
      </c>
    </row>
    <row r="157" customHeight="1" spans="1:32">
      <c r="A157" s="9" t="s">
        <v>276</v>
      </c>
      <c r="B157" s="9">
        <v>1296.25</v>
      </c>
      <c r="C157" s="10" t="s">
        <v>127</v>
      </c>
      <c r="D157" s="9">
        <v>55.24</v>
      </c>
      <c r="E157" s="11">
        <v>15</v>
      </c>
      <c r="F157" s="11"/>
      <c r="G157" s="11">
        <v>33</v>
      </c>
      <c r="H157" s="12">
        <f t="shared" si="27"/>
        <v>48</v>
      </c>
      <c r="I157" s="12">
        <f t="shared" si="28"/>
        <v>15.45</v>
      </c>
      <c r="J157" s="12">
        <f t="shared" si="29"/>
        <v>0</v>
      </c>
      <c r="K157" s="12">
        <f t="shared" si="30"/>
        <v>37.29</v>
      </c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12">
        <f t="shared" si="31"/>
        <v>15.45</v>
      </c>
      <c r="AB157" s="12">
        <f t="shared" si="32"/>
        <v>0</v>
      </c>
      <c r="AC157" s="12">
        <f t="shared" si="33"/>
        <v>37.29</v>
      </c>
      <c r="AD157" s="12">
        <f t="shared" si="34"/>
        <v>52.74</v>
      </c>
      <c r="AE157" s="12">
        <f t="shared" si="35"/>
        <v>7.61577640000001</v>
      </c>
      <c r="AF157" s="14">
        <f t="shared" si="36"/>
        <v>71604.85</v>
      </c>
    </row>
    <row r="158" customHeight="1" spans="1:32">
      <c r="A158" s="9" t="s">
        <v>277</v>
      </c>
      <c r="B158" s="9">
        <v>63</v>
      </c>
      <c r="C158" s="10" t="s">
        <v>157</v>
      </c>
      <c r="D158" s="9">
        <v>1288.48</v>
      </c>
      <c r="E158" s="11">
        <v>180</v>
      </c>
      <c r="F158" s="11"/>
      <c r="G158" s="11">
        <v>950</v>
      </c>
      <c r="H158" s="12">
        <f t="shared" si="27"/>
        <v>1130</v>
      </c>
      <c r="I158" s="12">
        <f t="shared" si="28"/>
        <v>185.4</v>
      </c>
      <c r="J158" s="12">
        <f t="shared" si="29"/>
        <v>0</v>
      </c>
      <c r="K158" s="12">
        <f t="shared" si="30"/>
        <v>1073.5</v>
      </c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12">
        <f t="shared" si="31"/>
        <v>185.4</v>
      </c>
      <c r="AB158" s="12">
        <f t="shared" si="32"/>
        <v>0</v>
      </c>
      <c r="AC158" s="12">
        <f t="shared" si="33"/>
        <v>1073.5</v>
      </c>
      <c r="AD158" s="12">
        <f t="shared" si="34"/>
        <v>1258.9</v>
      </c>
      <c r="AE158" s="12">
        <f t="shared" si="35"/>
        <v>148.9061328</v>
      </c>
      <c r="AF158" s="14">
        <f t="shared" si="36"/>
        <v>81174.24</v>
      </c>
    </row>
    <row r="159" customHeight="1" spans="1:32">
      <c r="A159" s="9" t="s">
        <v>278</v>
      </c>
      <c r="B159" s="9">
        <v>36</v>
      </c>
      <c r="C159" s="10" t="s">
        <v>127</v>
      </c>
      <c r="D159" s="9">
        <v>800</v>
      </c>
      <c r="E159" s="11">
        <f>248*1.65</f>
        <v>409.2</v>
      </c>
      <c r="F159" s="11"/>
      <c r="G159" s="11">
        <f>(552*0.4+200*0.2)*1.65</f>
        <v>430.32</v>
      </c>
      <c r="H159" s="12">
        <f t="shared" si="27"/>
        <v>839.52</v>
      </c>
      <c r="I159" s="12">
        <f t="shared" si="28"/>
        <v>421.48</v>
      </c>
      <c r="J159" s="12">
        <f t="shared" si="29"/>
        <v>0</v>
      </c>
      <c r="K159" s="12">
        <f t="shared" si="30"/>
        <v>486.26</v>
      </c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12">
        <f t="shared" si="31"/>
        <v>421.48</v>
      </c>
      <c r="AB159" s="12">
        <f t="shared" si="32"/>
        <v>0</v>
      </c>
      <c r="AC159" s="12">
        <f t="shared" si="33"/>
        <v>486.26</v>
      </c>
      <c r="AD159" s="12">
        <f t="shared" si="34"/>
        <v>907.74</v>
      </c>
      <c r="AE159" s="12">
        <f t="shared" si="35"/>
        <v>-33.6519999999999</v>
      </c>
      <c r="AF159" s="14">
        <f t="shared" si="36"/>
        <v>28800</v>
      </c>
    </row>
    <row r="160" customHeight="1" spans="1:32">
      <c r="A160" s="9" t="s">
        <v>279</v>
      </c>
      <c r="B160" s="9">
        <v>87</v>
      </c>
      <c r="C160" s="10" t="s">
        <v>116</v>
      </c>
      <c r="D160" s="9">
        <v>45.54</v>
      </c>
      <c r="E160" s="11">
        <v>15</v>
      </c>
      <c r="F160" s="11"/>
      <c r="G160" s="11">
        <v>20</v>
      </c>
      <c r="H160" s="12">
        <f t="shared" si="27"/>
        <v>35</v>
      </c>
      <c r="I160" s="12">
        <f t="shared" si="28"/>
        <v>15.45</v>
      </c>
      <c r="J160" s="12">
        <f t="shared" si="29"/>
        <v>0</v>
      </c>
      <c r="K160" s="12">
        <f t="shared" si="30"/>
        <v>22.6</v>
      </c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12">
        <f t="shared" si="31"/>
        <v>15.45</v>
      </c>
      <c r="AB160" s="12">
        <f t="shared" si="32"/>
        <v>0</v>
      </c>
      <c r="AC160" s="12">
        <f t="shared" si="33"/>
        <v>22.6</v>
      </c>
      <c r="AD160" s="12">
        <f t="shared" si="34"/>
        <v>38.05</v>
      </c>
      <c r="AE160" s="12">
        <f t="shared" si="35"/>
        <v>11.7074594</v>
      </c>
      <c r="AF160" s="14">
        <f t="shared" si="36"/>
        <v>3961.98</v>
      </c>
    </row>
    <row r="161" customHeight="1" spans="1:32">
      <c r="A161" s="9" t="s">
        <v>280</v>
      </c>
      <c r="B161" s="9">
        <v>5713.51</v>
      </c>
      <c r="C161" s="10" t="s">
        <v>116</v>
      </c>
      <c r="D161" s="9">
        <v>10.23</v>
      </c>
      <c r="E161" s="11">
        <v>8.4</v>
      </c>
      <c r="F161" s="11">
        <v>0.12</v>
      </c>
      <c r="G161" s="11">
        <v>6.48</v>
      </c>
      <c r="H161" s="12">
        <f t="shared" si="27"/>
        <v>15</v>
      </c>
      <c r="I161" s="12">
        <f t="shared" si="28"/>
        <v>8.65</v>
      </c>
      <c r="J161" s="12">
        <f t="shared" si="29"/>
        <v>0.12</v>
      </c>
      <c r="K161" s="12">
        <f t="shared" si="30"/>
        <v>7.32</v>
      </c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12">
        <f t="shared" si="31"/>
        <v>8.65</v>
      </c>
      <c r="AB161" s="12">
        <f t="shared" si="32"/>
        <v>0.12</v>
      </c>
      <c r="AC161" s="12">
        <f t="shared" si="33"/>
        <v>7.32</v>
      </c>
      <c r="AD161" s="12">
        <f t="shared" si="34"/>
        <v>16.09</v>
      </c>
      <c r="AE161" s="12">
        <f t="shared" si="35"/>
        <v>-4.9125997</v>
      </c>
      <c r="AF161" s="14">
        <f t="shared" si="36"/>
        <v>58449.2073</v>
      </c>
    </row>
    <row r="162" customHeight="1" spans="1:32">
      <c r="A162" s="9" t="s">
        <v>281</v>
      </c>
      <c r="B162" s="9">
        <v>560</v>
      </c>
      <c r="C162" s="10" t="s">
        <v>151</v>
      </c>
      <c r="D162" s="9">
        <v>100</v>
      </c>
      <c r="E162" s="11">
        <v>10</v>
      </c>
      <c r="F162" s="11"/>
      <c r="G162" s="11">
        <v>45</v>
      </c>
      <c r="H162" s="12">
        <f t="shared" si="27"/>
        <v>55</v>
      </c>
      <c r="I162" s="12">
        <f t="shared" si="28"/>
        <v>10.3</v>
      </c>
      <c r="J162" s="12">
        <f t="shared" si="29"/>
        <v>0</v>
      </c>
      <c r="K162" s="12">
        <f t="shared" si="30"/>
        <v>50.85</v>
      </c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12">
        <f t="shared" si="31"/>
        <v>10.3</v>
      </c>
      <c r="AB162" s="12">
        <f t="shared" si="32"/>
        <v>0</v>
      </c>
      <c r="AC162" s="12">
        <f t="shared" si="33"/>
        <v>50.85</v>
      </c>
      <c r="AD162" s="12">
        <f t="shared" si="34"/>
        <v>61.15</v>
      </c>
      <c r="AE162" s="12">
        <f t="shared" si="35"/>
        <v>48.111</v>
      </c>
      <c r="AF162" s="14">
        <f t="shared" si="36"/>
        <v>56000</v>
      </c>
    </row>
    <row r="163" customHeight="1" spans="1:32">
      <c r="A163" s="9" t="s">
        <v>282</v>
      </c>
      <c r="B163" s="9">
        <v>683.8</v>
      </c>
      <c r="C163" s="10" t="s">
        <v>116</v>
      </c>
      <c r="D163" s="9">
        <v>39.23</v>
      </c>
      <c r="E163" s="11">
        <v>3.04</v>
      </c>
      <c r="F163" s="11">
        <v>6</v>
      </c>
      <c r="G163" s="11">
        <v>27</v>
      </c>
      <c r="H163" s="12">
        <f t="shared" si="27"/>
        <v>36.04</v>
      </c>
      <c r="I163" s="12">
        <f t="shared" si="28"/>
        <v>3.13</v>
      </c>
      <c r="J163" s="12">
        <f t="shared" si="29"/>
        <v>6.18</v>
      </c>
      <c r="K163" s="12">
        <f t="shared" si="30"/>
        <v>30.51</v>
      </c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12">
        <f t="shared" si="31"/>
        <v>3.13</v>
      </c>
      <c r="AB163" s="12">
        <f t="shared" si="32"/>
        <v>6.18</v>
      </c>
      <c r="AC163" s="12">
        <f t="shared" si="33"/>
        <v>30.51</v>
      </c>
      <c r="AD163" s="12">
        <f t="shared" si="34"/>
        <v>39.82</v>
      </c>
      <c r="AE163" s="12">
        <f t="shared" si="35"/>
        <v>3.0430903</v>
      </c>
      <c r="AF163" s="14">
        <f t="shared" si="36"/>
        <v>26825.474</v>
      </c>
    </row>
    <row r="164" customHeight="1" spans="1:32">
      <c r="A164" s="9" t="s">
        <v>283</v>
      </c>
      <c r="B164" s="9">
        <v>7191.08</v>
      </c>
      <c r="C164" s="10" t="s">
        <v>114</v>
      </c>
      <c r="D164" s="9">
        <v>311.16</v>
      </c>
      <c r="E164" s="11">
        <v>15</v>
      </c>
      <c r="F164" s="11"/>
      <c r="G164" s="11">
        <v>185</v>
      </c>
      <c r="H164" s="12">
        <f t="shared" si="27"/>
        <v>200</v>
      </c>
      <c r="I164" s="12">
        <f t="shared" si="28"/>
        <v>15.45</v>
      </c>
      <c r="J164" s="12">
        <f t="shared" si="29"/>
        <v>0</v>
      </c>
      <c r="K164" s="12">
        <f t="shared" si="30"/>
        <v>209.05</v>
      </c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12">
        <f t="shared" si="31"/>
        <v>15.45</v>
      </c>
      <c r="AB164" s="12">
        <f t="shared" si="32"/>
        <v>0</v>
      </c>
      <c r="AC164" s="12">
        <f t="shared" si="33"/>
        <v>209.05</v>
      </c>
      <c r="AD164" s="12">
        <f t="shared" si="34"/>
        <v>224.5</v>
      </c>
      <c r="AE164" s="12">
        <f t="shared" si="35"/>
        <v>115.4765276</v>
      </c>
      <c r="AF164" s="14">
        <f t="shared" si="36"/>
        <v>2237576.4528</v>
      </c>
    </row>
    <row r="165" customHeight="1" spans="1:32">
      <c r="A165" s="9" t="s">
        <v>284</v>
      </c>
      <c r="B165" s="9">
        <v>6489</v>
      </c>
      <c r="C165" s="10" t="s">
        <v>127</v>
      </c>
      <c r="D165" s="9">
        <v>17.25</v>
      </c>
      <c r="E165" s="11">
        <f>3.5</f>
        <v>3.5</v>
      </c>
      <c r="F165" s="11"/>
      <c r="G165" s="11">
        <f>65/5</f>
        <v>13</v>
      </c>
      <c r="H165" s="12">
        <f t="shared" si="27"/>
        <v>16.5</v>
      </c>
      <c r="I165" s="12">
        <f t="shared" si="28"/>
        <v>3.61</v>
      </c>
      <c r="J165" s="12">
        <f t="shared" si="29"/>
        <v>0</v>
      </c>
      <c r="K165" s="12">
        <f t="shared" si="30"/>
        <v>14.69</v>
      </c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12">
        <f t="shared" si="31"/>
        <v>3.61</v>
      </c>
      <c r="AB165" s="12">
        <f t="shared" si="32"/>
        <v>0</v>
      </c>
      <c r="AC165" s="12">
        <f t="shared" si="33"/>
        <v>14.69</v>
      </c>
      <c r="AD165" s="12">
        <f t="shared" si="34"/>
        <v>18.3</v>
      </c>
      <c r="AE165" s="12">
        <f t="shared" si="35"/>
        <v>0.547522499999999</v>
      </c>
      <c r="AF165" s="14">
        <f t="shared" si="36"/>
        <v>111935.25</v>
      </c>
    </row>
    <row r="166" customHeight="1" spans="1:32">
      <c r="A166" s="9" t="s">
        <v>285</v>
      </c>
      <c r="B166" s="9">
        <v>22</v>
      </c>
      <c r="C166" s="10" t="s">
        <v>157</v>
      </c>
      <c r="D166" s="9">
        <v>1442.72</v>
      </c>
      <c r="E166" s="11">
        <v>30</v>
      </c>
      <c r="F166" s="11"/>
      <c r="G166" s="11">
        <v>758</v>
      </c>
      <c r="H166" s="12">
        <f t="shared" si="27"/>
        <v>788</v>
      </c>
      <c r="I166" s="12">
        <f t="shared" si="28"/>
        <v>30.9</v>
      </c>
      <c r="J166" s="12">
        <f t="shared" si="29"/>
        <v>0</v>
      </c>
      <c r="K166" s="12">
        <f t="shared" si="30"/>
        <v>856.54</v>
      </c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12">
        <f t="shared" si="31"/>
        <v>30.9</v>
      </c>
      <c r="AB166" s="12">
        <f t="shared" si="32"/>
        <v>0</v>
      </c>
      <c r="AC166" s="12">
        <f t="shared" si="33"/>
        <v>856.54</v>
      </c>
      <c r="AD166" s="12">
        <f t="shared" si="34"/>
        <v>887.44</v>
      </c>
      <c r="AE166" s="12">
        <f t="shared" si="35"/>
        <v>688.8902992</v>
      </c>
      <c r="AF166" s="14">
        <f t="shared" si="36"/>
        <v>31739.84</v>
      </c>
    </row>
    <row r="167" customHeight="1" spans="1:32">
      <c r="A167" s="9" t="s">
        <v>286</v>
      </c>
      <c r="B167" s="9">
        <v>194</v>
      </c>
      <c r="C167" s="10" t="s">
        <v>157</v>
      </c>
      <c r="D167" s="9">
        <v>1530.72</v>
      </c>
      <c r="E167" s="11">
        <v>30</v>
      </c>
      <c r="F167" s="11"/>
      <c r="G167" s="11">
        <v>715</v>
      </c>
      <c r="H167" s="12">
        <f t="shared" si="27"/>
        <v>745</v>
      </c>
      <c r="I167" s="12">
        <f t="shared" si="28"/>
        <v>30.9</v>
      </c>
      <c r="J167" s="12">
        <f t="shared" si="29"/>
        <v>0</v>
      </c>
      <c r="K167" s="12">
        <f t="shared" si="30"/>
        <v>807.95</v>
      </c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12">
        <f t="shared" si="31"/>
        <v>30.9</v>
      </c>
      <c r="AB167" s="12">
        <f t="shared" si="32"/>
        <v>0</v>
      </c>
      <c r="AC167" s="12">
        <f t="shared" si="33"/>
        <v>807.95</v>
      </c>
      <c r="AD167" s="12">
        <f t="shared" si="34"/>
        <v>838.85</v>
      </c>
      <c r="AE167" s="12">
        <f t="shared" si="35"/>
        <v>833.6299792</v>
      </c>
      <c r="AF167" s="14">
        <f t="shared" si="36"/>
        <v>296959.68</v>
      </c>
    </row>
    <row r="168" customHeight="1" spans="1:32">
      <c r="A168" s="9" t="s">
        <v>287</v>
      </c>
      <c r="B168" s="9">
        <v>680</v>
      </c>
      <c r="C168" s="10" t="s">
        <v>127</v>
      </c>
      <c r="D168" s="9">
        <v>44.26</v>
      </c>
      <c r="E168" s="11">
        <v>3.5</v>
      </c>
      <c r="F168" s="11"/>
      <c r="G168" s="11">
        <f>51/5</f>
        <v>10.2</v>
      </c>
      <c r="H168" s="12">
        <f t="shared" si="27"/>
        <v>13.7</v>
      </c>
      <c r="I168" s="12">
        <f t="shared" si="28"/>
        <v>3.61</v>
      </c>
      <c r="J168" s="12">
        <f t="shared" si="29"/>
        <v>0</v>
      </c>
      <c r="K168" s="12">
        <f t="shared" si="30"/>
        <v>11.53</v>
      </c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12">
        <f t="shared" si="31"/>
        <v>3.61</v>
      </c>
      <c r="AB168" s="12">
        <f t="shared" si="32"/>
        <v>0</v>
      </c>
      <c r="AC168" s="12">
        <f t="shared" si="33"/>
        <v>11.53</v>
      </c>
      <c r="AD168" s="12">
        <f t="shared" si="34"/>
        <v>15.14</v>
      </c>
      <c r="AE168" s="12">
        <f t="shared" si="35"/>
        <v>33.2189186</v>
      </c>
      <c r="AF168" s="14">
        <f t="shared" si="36"/>
        <v>30096.8</v>
      </c>
    </row>
    <row r="169" customHeight="1" spans="1:32">
      <c r="A169" s="9" t="s">
        <v>288</v>
      </c>
      <c r="B169" s="9">
        <v>10496.17</v>
      </c>
      <c r="C169" s="10" t="s">
        <v>114</v>
      </c>
      <c r="D169" s="9">
        <v>9.34</v>
      </c>
      <c r="E169" s="11">
        <v>1.35</v>
      </c>
      <c r="F169" s="11">
        <v>11</v>
      </c>
      <c r="G169" s="11"/>
      <c r="H169" s="12">
        <f t="shared" si="27"/>
        <v>12.35</v>
      </c>
      <c r="I169" s="12">
        <f t="shared" si="28"/>
        <v>1.39</v>
      </c>
      <c r="J169" s="12">
        <f t="shared" si="29"/>
        <v>11.33</v>
      </c>
      <c r="K169" s="12">
        <f t="shared" si="30"/>
        <v>0</v>
      </c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12">
        <f t="shared" si="31"/>
        <v>1.39</v>
      </c>
      <c r="AB169" s="12">
        <f t="shared" si="32"/>
        <v>11.33</v>
      </c>
      <c r="AC169" s="12">
        <f t="shared" si="33"/>
        <v>0</v>
      </c>
      <c r="AD169" s="12">
        <f t="shared" si="34"/>
        <v>12.72</v>
      </c>
      <c r="AE169" s="12">
        <f t="shared" si="35"/>
        <v>-2.5150226</v>
      </c>
      <c r="AF169" s="14">
        <f t="shared" si="36"/>
        <v>98034.2278</v>
      </c>
    </row>
    <row r="170" customHeight="1" spans="1:32">
      <c r="A170" s="9" t="s">
        <v>289</v>
      </c>
      <c r="B170" s="9">
        <v>5248.1</v>
      </c>
      <c r="C170" s="10" t="s">
        <v>114</v>
      </c>
      <c r="D170" s="9">
        <v>43.59</v>
      </c>
      <c r="E170" s="11">
        <v>1.35</v>
      </c>
      <c r="F170" s="11">
        <f>150/7</f>
        <v>21.4285714285714</v>
      </c>
      <c r="G170" s="11"/>
      <c r="H170" s="12">
        <f t="shared" si="27"/>
        <v>22.7785714285714</v>
      </c>
      <c r="I170" s="12">
        <f t="shared" si="28"/>
        <v>1.39</v>
      </c>
      <c r="J170" s="12">
        <f t="shared" si="29"/>
        <v>22.07</v>
      </c>
      <c r="K170" s="12">
        <f t="shared" si="30"/>
        <v>0</v>
      </c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12">
        <f t="shared" si="31"/>
        <v>1.39</v>
      </c>
      <c r="AB170" s="12">
        <f t="shared" si="32"/>
        <v>22.07</v>
      </c>
      <c r="AC170" s="12">
        <f t="shared" si="33"/>
        <v>0</v>
      </c>
      <c r="AD170" s="12">
        <f t="shared" si="34"/>
        <v>23.46</v>
      </c>
      <c r="AE170" s="12">
        <f t="shared" si="35"/>
        <v>24.1668699</v>
      </c>
      <c r="AF170" s="14">
        <f t="shared" si="36"/>
        <v>228764.679</v>
      </c>
    </row>
    <row r="171" customHeight="1" spans="1:32">
      <c r="A171" s="9" t="s">
        <v>290</v>
      </c>
      <c r="B171" s="9">
        <v>42062.23</v>
      </c>
      <c r="C171" s="10" t="s">
        <v>114</v>
      </c>
      <c r="D171" s="9">
        <v>7.93</v>
      </c>
      <c r="E171" s="11">
        <v>1.35</v>
      </c>
      <c r="F171" s="11">
        <f>150/19</f>
        <v>7.89473684210526</v>
      </c>
      <c r="G171" s="11"/>
      <c r="H171" s="12">
        <f t="shared" si="27"/>
        <v>9.24473684210526</v>
      </c>
      <c r="I171" s="12">
        <f t="shared" si="28"/>
        <v>1.39</v>
      </c>
      <c r="J171" s="12">
        <f t="shared" si="29"/>
        <v>8.13</v>
      </c>
      <c r="K171" s="12">
        <f t="shared" si="30"/>
        <v>0</v>
      </c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12">
        <f t="shared" si="31"/>
        <v>1.39</v>
      </c>
      <c r="AB171" s="12">
        <f t="shared" si="32"/>
        <v>8.13</v>
      </c>
      <c r="AC171" s="12">
        <f t="shared" si="33"/>
        <v>0</v>
      </c>
      <c r="AD171" s="12">
        <f t="shared" si="34"/>
        <v>9.52</v>
      </c>
      <c r="AE171" s="12">
        <f t="shared" si="35"/>
        <v>-0.8556027</v>
      </c>
      <c r="AF171" s="14">
        <f t="shared" si="36"/>
        <v>333553.4839</v>
      </c>
    </row>
    <row r="172" customHeight="1" spans="1:32">
      <c r="A172" s="9" t="s">
        <v>291</v>
      </c>
      <c r="B172" s="9">
        <v>258.99</v>
      </c>
      <c r="C172" s="10" t="s">
        <v>114</v>
      </c>
      <c r="D172" s="9">
        <v>11.89</v>
      </c>
      <c r="E172" s="11">
        <v>1.35</v>
      </c>
      <c r="F172" s="11">
        <f>150/19</f>
        <v>7.89473684210526</v>
      </c>
      <c r="G172" s="11"/>
      <c r="H172" s="12">
        <f t="shared" si="27"/>
        <v>9.24473684210526</v>
      </c>
      <c r="I172" s="12">
        <f t="shared" si="28"/>
        <v>1.39</v>
      </c>
      <c r="J172" s="12">
        <f t="shared" si="29"/>
        <v>8.13</v>
      </c>
      <c r="K172" s="12">
        <f t="shared" si="30"/>
        <v>0</v>
      </c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12">
        <f t="shared" si="31"/>
        <v>1.39</v>
      </c>
      <c r="AB172" s="12">
        <f t="shared" si="32"/>
        <v>8.13</v>
      </c>
      <c r="AC172" s="12">
        <f t="shared" si="33"/>
        <v>0</v>
      </c>
      <c r="AD172" s="12">
        <f t="shared" si="34"/>
        <v>9.52</v>
      </c>
      <c r="AE172" s="12">
        <f t="shared" si="35"/>
        <v>3.4711329</v>
      </c>
      <c r="AF172" s="14">
        <f t="shared" si="36"/>
        <v>3079.3911</v>
      </c>
    </row>
    <row r="173" customHeight="1" spans="1:32">
      <c r="A173" s="9" t="s">
        <v>292</v>
      </c>
      <c r="B173" s="9">
        <v>9046.8</v>
      </c>
      <c r="C173" s="10" t="s">
        <v>127</v>
      </c>
      <c r="D173" s="9">
        <v>83.35</v>
      </c>
      <c r="E173" s="11"/>
      <c r="F173" s="11"/>
      <c r="G173" s="11">
        <v>150</v>
      </c>
      <c r="H173" s="12">
        <f t="shared" si="27"/>
        <v>150</v>
      </c>
      <c r="I173" s="12">
        <f t="shared" si="28"/>
        <v>0</v>
      </c>
      <c r="J173" s="12">
        <f t="shared" si="29"/>
        <v>0</v>
      </c>
      <c r="K173" s="12">
        <f t="shared" si="30"/>
        <v>169.5</v>
      </c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12">
        <f t="shared" si="31"/>
        <v>0</v>
      </c>
      <c r="AB173" s="12">
        <f t="shared" si="32"/>
        <v>0</v>
      </c>
      <c r="AC173" s="12">
        <f t="shared" si="33"/>
        <v>169.5</v>
      </c>
      <c r="AD173" s="12">
        <f t="shared" si="34"/>
        <v>169.5</v>
      </c>
      <c r="AE173" s="12">
        <f t="shared" si="35"/>
        <v>-78.4309565</v>
      </c>
      <c r="AF173" s="14">
        <f t="shared" si="36"/>
        <v>754050.78</v>
      </c>
    </row>
    <row r="174" customHeight="1" spans="1:32">
      <c r="A174" s="9" t="s">
        <v>293</v>
      </c>
      <c r="B174" s="9">
        <v>846</v>
      </c>
      <c r="C174" s="10" t="s">
        <v>114</v>
      </c>
      <c r="D174" s="9">
        <v>61.24</v>
      </c>
      <c r="E174" s="11">
        <v>15</v>
      </c>
      <c r="F174" s="11"/>
      <c r="G174" s="11">
        <v>35</v>
      </c>
      <c r="H174" s="12">
        <f t="shared" si="27"/>
        <v>50</v>
      </c>
      <c r="I174" s="12">
        <f t="shared" si="28"/>
        <v>15.45</v>
      </c>
      <c r="J174" s="12">
        <f t="shared" si="29"/>
        <v>0</v>
      </c>
      <c r="K174" s="12">
        <f t="shared" si="30"/>
        <v>39.55</v>
      </c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12">
        <f t="shared" si="31"/>
        <v>15.45</v>
      </c>
      <c r="AB174" s="12">
        <f t="shared" si="32"/>
        <v>0</v>
      </c>
      <c r="AC174" s="12">
        <f t="shared" si="33"/>
        <v>39.55</v>
      </c>
      <c r="AD174" s="12">
        <f t="shared" si="34"/>
        <v>55</v>
      </c>
      <c r="AE174" s="12">
        <f t="shared" si="35"/>
        <v>11.9114364</v>
      </c>
      <c r="AF174" s="14">
        <f t="shared" si="36"/>
        <v>51809.04</v>
      </c>
    </row>
    <row r="175" customHeight="1" spans="1:32">
      <c r="A175" s="9" t="s">
        <v>294</v>
      </c>
      <c r="B175" s="9">
        <v>189</v>
      </c>
      <c r="C175" s="10" t="s">
        <v>127</v>
      </c>
      <c r="D175" s="9">
        <v>161.94</v>
      </c>
      <c r="E175" s="11">
        <v>43.5</v>
      </c>
      <c r="F175" s="11">
        <v>20</v>
      </c>
      <c r="G175" s="11">
        <v>71.11</v>
      </c>
      <c r="H175" s="12">
        <f t="shared" si="27"/>
        <v>134.61</v>
      </c>
      <c r="I175" s="12">
        <f t="shared" si="28"/>
        <v>44.81</v>
      </c>
      <c r="J175" s="12">
        <f t="shared" si="29"/>
        <v>20.6</v>
      </c>
      <c r="K175" s="12">
        <f t="shared" si="30"/>
        <v>80.35</v>
      </c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12">
        <f t="shared" si="31"/>
        <v>44.81</v>
      </c>
      <c r="AB175" s="12">
        <f t="shared" si="32"/>
        <v>20.6</v>
      </c>
      <c r="AC175" s="12">
        <f t="shared" si="33"/>
        <v>80.35</v>
      </c>
      <c r="AD175" s="12">
        <f t="shared" si="34"/>
        <v>145.76</v>
      </c>
      <c r="AE175" s="12">
        <f t="shared" si="35"/>
        <v>31.1772634</v>
      </c>
      <c r="AF175" s="14">
        <f t="shared" si="36"/>
        <v>30606.66</v>
      </c>
    </row>
    <row r="176" customHeight="1" spans="1:32">
      <c r="A176" s="9" t="s">
        <v>295</v>
      </c>
      <c r="B176" s="9">
        <v>2</v>
      </c>
      <c r="C176" s="10" t="s">
        <v>151</v>
      </c>
      <c r="D176" s="9">
        <v>2000</v>
      </c>
      <c r="E176" s="11">
        <v>500</v>
      </c>
      <c r="F176" s="11"/>
      <c r="G176" s="11">
        <v>1500</v>
      </c>
      <c r="H176" s="12">
        <f t="shared" si="27"/>
        <v>2000</v>
      </c>
      <c r="I176" s="12">
        <f t="shared" si="28"/>
        <v>515</v>
      </c>
      <c r="J176" s="12">
        <f t="shared" si="29"/>
        <v>0</v>
      </c>
      <c r="K176" s="12">
        <f t="shared" si="30"/>
        <v>1695</v>
      </c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12">
        <f t="shared" si="31"/>
        <v>515</v>
      </c>
      <c r="AB176" s="12">
        <f t="shared" si="32"/>
        <v>0</v>
      </c>
      <c r="AC176" s="12">
        <f t="shared" si="33"/>
        <v>1695</v>
      </c>
      <c r="AD176" s="12">
        <f t="shared" si="34"/>
        <v>2210</v>
      </c>
      <c r="AE176" s="12">
        <f t="shared" si="35"/>
        <v>-24.7799999999997</v>
      </c>
      <c r="AF176" s="14">
        <f t="shared" si="36"/>
        <v>4000</v>
      </c>
    </row>
    <row r="177" customHeight="1" spans="1:32">
      <c r="A177" s="9" t="s">
        <v>296</v>
      </c>
      <c r="B177" s="9">
        <v>157.39</v>
      </c>
      <c r="C177" s="10" t="s">
        <v>139</v>
      </c>
      <c r="D177" s="9">
        <v>3826.48</v>
      </c>
      <c r="E177" s="11">
        <v>1020</v>
      </c>
      <c r="F177" s="11">
        <v>50</v>
      </c>
      <c r="G177" s="11">
        <v>3763.73</v>
      </c>
      <c r="H177" s="12">
        <f t="shared" si="27"/>
        <v>4833.73</v>
      </c>
      <c r="I177" s="12">
        <f t="shared" si="28"/>
        <v>1050.6</v>
      </c>
      <c r="J177" s="12">
        <f t="shared" si="29"/>
        <v>51.5</v>
      </c>
      <c r="K177" s="12">
        <f t="shared" si="30"/>
        <v>4253.01</v>
      </c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12">
        <f t="shared" si="31"/>
        <v>1050.6</v>
      </c>
      <c r="AB177" s="12">
        <f t="shared" si="32"/>
        <v>51.5</v>
      </c>
      <c r="AC177" s="12">
        <f t="shared" si="33"/>
        <v>4253.01</v>
      </c>
      <c r="AD177" s="12">
        <f t="shared" si="34"/>
        <v>5355.11</v>
      </c>
      <c r="AE177" s="12">
        <f t="shared" si="35"/>
        <v>-1174.2596872</v>
      </c>
      <c r="AF177" s="14">
        <f t="shared" si="36"/>
        <v>602249.6872</v>
      </c>
    </row>
    <row r="178" customHeight="1" spans="1:32">
      <c r="A178" s="9" t="s">
        <v>297</v>
      </c>
      <c r="B178" s="9">
        <v>509.54</v>
      </c>
      <c r="C178" s="10" t="s">
        <v>114</v>
      </c>
      <c r="D178" s="9">
        <v>516.89</v>
      </c>
      <c r="E178" s="11">
        <v>80</v>
      </c>
      <c r="F178" s="11">
        <v>30</v>
      </c>
      <c r="G178" s="11">
        <v>418</v>
      </c>
      <c r="H178" s="12">
        <f t="shared" si="27"/>
        <v>528</v>
      </c>
      <c r="I178" s="12">
        <f t="shared" si="28"/>
        <v>82.4</v>
      </c>
      <c r="J178" s="12">
        <f t="shared" si="29"/>
        <v>30.9</v>
      </c>
      <c r="K178" s="12">
        <f t="shared" si="30"/>
        <v>472.34</v>
      </c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12">
        <f t="shared" si="31"/>
        <v>82.4</v>
      </c>
      <c r="AB178" s="12">
        <f t="shared" si="32"/>
        <v>30.9</v>
      </c>
      <c r="AC178" s="12">
        <f t="shared" si="33"/>
        <v>472.34</v>
      </c>
      <c r="AD178" s="12">
        <f t="shared" si="34"/>
        <v>585.64</v>
      </c>
      <c r="AE178" s="12">
        <f t="shared" si="35"/>
        <v>-20.8808170999999</v>
      </c>
      <c r="AF178" s="14">
        <f t="shared" si="36"/>
        <v>263376.1306</v>
      </c>
    </row>
    <row r="179" customHeight="1" spans="1:32">
      <c r="A179" s="9" t="s">
        <v>298</v>
      </c>
      <c r="B179" s="9">
        <v>307.34</v>
      </c>
      <c r="C179" s="10" t="s">
        <v>114</v>
      </c>
      <c r="D179" s="9">
        <v>516.19</v>
      </c>
      <c r="E179" s="11">
        <v>80</v>
      </c>
      <c r="F179" s="11">
        <v>30</v>
      </c>
      <c r="G179" s="11">
        <v>418</v>
      </c>
      <c r="H179" s="12">
        <f t="shared" si="27"/>
        <v>528</v>
      </c>
      <c r="I179" s="12">
        <f t="shared" si="28"/>
        <v>82.4</v>
      </c>
      <c r="J179" s="12">
        <f t="shared" si="29"/>
        <v>30.9</v>
      </c>
      <c r="K179" s="12">
        <f t="shared" si="30"/>
        <v>472.34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12">
        <f t="shared" si="31"/>
        <v>82.4</v>
      </c>
      <c r="AB179" s="12">
        <f t="shared" si="32"/>
        <v>30.9</v>
      </c>
      <c r="AC179" s="12">
        <f t="shared" si="33"/>
        <v>472.34</v>
      </c>
      <c r="AD179" s="12">
        <f t="shared" si="34"/>
        <v>585.64</v>
      </c>
      <c r="AE179" s="12">
        <f t="shared" si="35"/>
        <v>-21.6456440999999</v>
      </c>
      <c r="AF179" s="14">
        <f t="shared" si="36"/>
        <v>158645.8346</v>
      </c>
    </row>
    <row r="180" customHeight="1" spans="1:32">
      <c r="A180" s="9" t="s">
        <v>299</v>
      </c>
      <c r="B180" s="9">
        <v>307.34</v>
      </c>
      <c r="C180" s="10" t="s">
        <v>114</v>
      </c>
      <c r="D180" s="9">
        <v>520.62</v>
      </c>
      <c r="E180" s="11">
        <v>80</v>
      </c>
      <c r="F180" s="11">
        <v>30</v>
      </c>
      <c r="G180" s="11">
        <v>418</v>
      </c>
      <c r="H180" s="12">
        <f t="shared" si="27"/>
        <v>528</v>
      </c>
      <c r="I180" s="12">
        <f t="shared" si="28"/>
        <v>82.4</v>
      </c>
      <c r="J180" s="12">
        <f t="shared" si="29"/>
        <v>30.9</v>
      </c>
      <c r="K180" s="12">
        <f t="shared" si="30"/>
        <v>472.34</v>
      </c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12">
        <f t="shared" si="31"/>
        <v>82.4</v>
      </c>
      <c r="AB180" s="12">
        <f t="shared" si="32"/>
        <v>30.9</v>
      </c>
      <c r="AC180" s="12">
        <f t="shared" si="33"/>
        <v>472.34</v>
      </c>
      <c r="AD180" s="12">
        <f t="shared" si="34"/>
        <v>585.64</v>
      </c>
      <c r="AE180" s="12">
        <f t="shared" si="35"/>
        <v>-16.8053818</v>
      </c>
      <c r="AF180" s="14">
        <f t="shared" si="36"/>
        <v>160007.3508</v>
      </c>
    </row>
    <row r="181" customHeight="1" spans="1:32">
      <c r="A181" s="9" t="s">
        <v>300</v>
      </c>
      <c r="B181" s="9">
        <v>1374.96</v>
      </c>
      <c r="C181" s="10" t="s">
        <v>116</v>
      </c>
      <c r="D181" s="9">
        <v>43.25</v>
      </c>
      <c r="E181" s="11">
        <v>18</v>
      </c>
      <c r="F181" s="11">
        <v>0.5</v>
      </c>
      <c r="G181" s="11">
        <v>38</v>
      </c>
      <c r="H181" s="12">
        <f t="shared" si="27"/>
        <v>56.5</v>
      </c>
      <c r="I181" s="12">
        <f t="shared" si="28"/>
        <v>18.54</v>
      </c>
      <c r="J181" s="12">
        <f t="shared" si="29"/>
        <v>0.52</v>
      </c>
      <c r="K181" s="12">
        <f t="shared" si="30"/>
        <v>42.94</v>
      </c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12">
        <f t="shared" si="31"/>
        <v>18.54</v>
      </c>
      <c r="AB181" s="12">
        <f t="shared" si="32"/>
        <v>0.52</v>
      </c>
      <c r="AC181" s="12">
        <f t="shared" si="33"/>
        <v>42.94</v>
      </c>
      <c r="AD181" s="12">
        <f t="shared" si="34"/>
        <v>62</v>
      </c>
      <c r="AE181" s="12">
        <f t="shared" si="35"/>
        <v>-14.7446175</v>
      </c>
      <c r="AF181" s="14">
        <f t="shared" si="36"/>
        <v>59467.02</v>
      </c>
    </row>
    <row r="182" customHeight="1" spans="1:32">
      <c r="A182" s="9" t="s">
        <v>301</v>
      </c>
      <c r="B182" s="9">
        <v>40.44</v>
      </c>
      <c r="C182" s="10" t="s">
        <v>116</v>
      </c>
      <c r="D182" s="9">
        <v>30.36</v>
      </c>
      <c r="E182" s="11">
        <v>18</v>
      </c>
      <c r="F182" s="11">
        <v>0.5</v>
      </c>
      <c r="G182" s="11">
        <v>38</v>
      </c>
      <c r="H182" s="12">
        <f t="shared" si="27"/>
        <v>56.5</v>
      </c>
      <c r="I182" s="12">
        <f t="shared" si="28"/>
        <v>18.54</v>
      </c>
      <c r="J182" s="12">
        <f t="shared" si="29"/>
        <v>0.52</v>
      </c>
      <c r="K182" s="12">
        <f t="shared" si="30"/>
        <v>42.94</v>
      </c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12">
        <f t="shared" si="31"/>
        <v>18.54</v>
      </c>
      <c r="AB182" s="12">
        <f t="shared" si="32"/>
        <v>0.52</v>
      </c>
      <c r="AC182" s="12">
        <f t="shared" si="33"/>
        <v>42.94</v>
      </c>
      <c r="AD182" s="12">
        <f t="shared" si="34"/>
        <v>62</v>
      </c>
      <c r="AE182" s="12">
        <f t="shared" si="35"/>
        <v>-28.8283604</v>
      </c>
      <c r="AF182" s="14">
        <f t="shared" si="36"/>
        <v>1227.7584</v>
      </c>
    </row>
    <row r="183" customHeight="1" spans="1:32">
      <c r="A183" s="9" t="s">
        <v>302</v>
      </c>
      <c r="B183" s="9">
        <v>606.6</v>
      </c>
      <c r="C183" s="10" t="s">
        <v>116</v>
      </c>
      <c r="D183" s="9">
        <v>46.3</v>
      </c>
      <c r="E183" s="11">
        <v>18</v>
      </c>
      <c r="F183" s="11">
        <v>0.5</v>
      </c>
      <c r="G183" s="11">
        <v>38</v>
      </c>
      <c r="H183" s="12">
        <f t="shared" si="27"/>
        <v>56.5</v>
      </c>
      <c r="I183" s="12">
        <f t="shared" si="28"/>
        <v>18.54</v>
      </c>
      <c r="J183" s="12">
        <f t="shared" si="29"/>
        <v>0.52</v>
      </c>
      <c r="K183" s="12">
        <f t="shared" si="30"/>
        <v>42.94</v>
      </c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12">
        <f t="shared" si="31"/>
        <v>18.54</v>
      </c>
      <c r="AB183" s="12">
        <f t="shared" si="32"/>
        <v>0.52</v>
      </c>
      <c r="AC183" s="12">
        <f t="shared" si="33"/>
        <v>42.94</v>
      </c>
      <c r="AD183" s="12">
        <f t="shared" si="34"/>
        <v>62</v>
      </c>
      <c r="AE183" s="12">
        <f t="shared" si="35"/>
        <v>-11.412157</v>
      </c>
      <c r="AF183" s="14">
        <f t="shared" si="36"/>
        <v>28085.58</v>
      </c>
    </row>
    <row r="184" customHeight="1" spans="1:32">
      <c r="A184" s="9" t="s">
        <v>303</v>
      </c>
      <c r="B184" s="9">
        <v>161.76</v>
      </c>
      <c r="C184" s="10" t="s">
        <v>116</v>
      </c>
      <c r="D184" s="9">
        <v>47.21</v>
      </c>
      <c r="E184" s="11">
        <v>18</v>
      </c>
      <c r="F184" s="11">
        <v>0.5</v>
      </c>
      <c r="G184" s="11">
        <v>38</v>
      </c>
      <c r="H184" s="12">
        <f t="shared" si="27"/>
        <v>56.5</v>
      </c>
      <c r="I184" s="12">
        <f t="shared" si="28"/>
        <v>18.54</v>
      </c>
      <c r="J184" s="12">
        <f t="shared" si="29"/>
        <v>0.52</v>
      </c>
      <c r="K184" s="12">
        <f t="shared" si="30"/>
        <v>42.94</v>
      </c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12">
        <f t="shared" si="31"/>
        <v>18.54</v>
      </c>
      <c r="AB184" s="12">
        <f t="shared" si="32"/>
        <v>0.52</v>
      </c>
      <c r="AC184" s="12">
        <f t="shared" si="33"/>
        <v>42.94</v>
      </c>
      <c r="AD184" s="12">
        <f t="shared" si="34"/>
        <v>62</v>
      </c>
      <c r="AE184" s="12">
        <f t="shared" si="35"/>
        <v>-10.4178819</v>
      </c>
      <c r="AF184" s="14">
        <f t="shared" si="36"/>
        <v>7636.6896</v>
      </c>
    </row>
    <row r="185" customHeight="1" spans="1:32">
      <c r="A185" s="9" t="s">
        <v>304</v>
      </c>
      <c r="B185" s="9">
        <v>1360</v>
      </c>
      <c r="C185" s="10" t="s">
        <v>163</v>
      </c>
      <c r="D185" s="9">
        <v>15.86</v>
      </c>
      <c r="E185" s="11"/>
      <c r="F185" s="11"/>
      <c r="G185" s="11">
        <v>6.98</v>
      </c>
      <c r="H185" s="12">
        <f t="shared" si="27"/>
        <v>6.98</v>
      </c>
      <c r="I185" s="12">
        <f t="shared" si="28"/>
        <v>0</v>
      </c>
      <c r="J185" s="12">
        <f t="shared" si="29"/>
        <v>0</v>
      </c>
      <c r="K185" s="12">
        <f t="shared" si="30"/>
        <v>7.89</v>
      </c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12">
        <f t="shared" si="31"/>
        <v>0</v>
      </c>
      <c r="AB185" s="12">
        <f t="shared" si="32"/>
        <v>0</v>
      </c>
      <c r="AC185" s="12">
        <f t="shared" si="33"/>
        <v>7.89</v>
      </c>
      <c r="AD185" s="12">
        <f t="shared" si="34"/>
        <v>7.89</v>
      </c>
      <c r="AE185" s="12">
        <f t="shared" si="35"/>
        <v>9.4387946</v>
      </c>
      <c r="AF185" s="14">
        <f t="shared" si="36"/>
        <v>21569.6</v>
      </c>
    </row>
    <row r="186" customHeight="1" spans="1:32">
      <c r="A186" s="9" t="s">
        <v>305</v>
      </c>
      <c r="B186" s="9">
        <v>4566.58</v>
      </c>
      <c r="C186" s="10" t="s">
        <v>114</v>
      </c>
      <c r="D186" s="9">
        <v>100</v>
      </c>
      <c r="E186" s="11">
        <v>10</v>
      </c>
      <c r="F186" s="11">
        <v>50</v>
      </c>
      <c r="G186" s="11">
        <v>10</v>
      </c>
      <c r="H186" s="12">
        <f t="shared" si="27"/>
        <v>70</v>
      </c>
      <c r="I186" s="12">
        <f t="shared" si="28"/>
        <v>10.3</v>
      </c>
      <c r="J186" s="12">
        <f t="shared" si="29"/>
        <v>51.5</v>
      </c>
      <c r="K186" s="12">
        <f t="shared" si="30"/>
        <v>11.3</v>
      </c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12">
        <f t="shared" si="31"/>
        <v>10.3</v>
      </c>
      <c r="AB186" s="12">
        <f t="shared" si="32"/>
        <v>51.5</v>
      </c>
      <c r="AC186" s="12">
        <f t="shared" si="33"/>
        <v>11.3</v>
      </c>
      <c r="AD186" s="12">
        <f t="shared" si="34"/>
        <v>73.1</v>
      </c>
      <c r="AE186" s="12">
        <f t="shared" si="35"/>
        <v>36.161</v>
      </c>
      <c r="AF186" s="14">
        <f t="shared" si="36"/>
        <v>456658</v>
      </c>
    </row>
    <row r="187" customHeight="1" spans="1:32">
      <c r="A187" s="9" t="s">
        <v>306</v>
      </c>
      <c r="B187" s="9">
        <v>15744.27</v>
      </c>
      <c r="C187" s="10" t="s">
        <v>114</v>
      </c>
      <c r="D187" s="9">
        <v>14.58</v>
      </c>
      <c r="E187" s="11"/>
      <c r="F187" s="11">
        <f>220/18.5</f>
        <v>11.8918918918919</v>
      </c>
      <c r="G187" s="11"/>
      <c r="H187" s="12">
        <f t="shared" si="27"/>
        <v>11.8918918918919</v>
      </c>
      <c r="I187" s="12">
        <f t="shared" si="28"/>
        <v>0</v>
      </c>
      <c r="J187" s="12">
        <f t="shared" si="29"/>
        <v>12.25</v>
      </c>
      <c r="K187" s="12">
        <f t="shared" si="30"/>
        <v>0</v>
      </c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12">
        <f t="shared" si="31"/>
        <v>0</v>
      </c>
      <c r="AB187" s="12">
        <f t="shared" si="32"/>
        <v>12.25</v>
      </c>
      <c r="AC187" s="12">
        <f t="shared" si="33"/>
        <v>0</v>
      </c>
      <c r="AD187" s="12">
        <f t="shared" si="34"/>
        <v>12.25</v>
      </c>
      <c r="AE187" s="12">
        <f t="shared" si="35"/>
        <v>3.6802538</v>
      </c>
      <c r="AF187" s="14">
        <f t="shared" si="36"/>
        <v>229551.4566</v>
      </c>
    </row>
    <row r="188" customHeight="1" spans="1:32">
      <c r="A188" s="9" t="s">
        <v>307</v>
      </c>
      <c r="B188" s="9">
        <v>27895.35</v>
      </c>
      <c r="C188" s="10" t="s">
        <v>114</v>
      </c>
      <c r="D188" s="9">
        <v>12.75</v>
      </c>
      <c r="E188" s="11"/>
      <c r="F188" s="11">
        <f>220/18.5</f>
        <v>11.8918918918919</v>
      </c>
      <c r="G188" s="11"/>
      <c r="H188" s="12">
        <f t="shared" si="27"/>
        <v>11.8918918918919</v>
      </c>
      <c r="I188" s="12">
        <f t="shared" si="28"/>
        <v>0</v>
      </c>
      <c r="J188" s="12">
        <f t="shared" si="29"/>
        <v>12.25</v>
      </c>
      <c r="K188" s="12">
        <f t="shared" si="30"/>
        <v>0</v>
      </c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12">
        <f t="shared" si="31"/>
        <v>0</v>
      </c>
      <c r="AB188" s="12">
        <f t="shared" si="32"/>
        <v>12.25</v>
      </c>
      <c r="AC188" s="12">
        <f t="shared" si="33"/>
        <v>0</v>
      </c>
      <c r="AD188" s="12">
        <f t="shared" si="34"/>
        <v>12.25</v>
      </c>
      <c r="AE188" s="12">
        <f t="shared" si="35"/>
        <v>1.6807775</v>
      </c>
      <c r="AF188" s="14">
        <f t="shared" si="36"/>
        <v>355665.7125</v>
      </c>
    </row>
    <row r="189" customHeight="1" spans="1:32">
      <c r="A189" s="9" t="s">
        <v>308</v>
      </c>
      <c r="B189" s="9">
        <v>449.96</v>
      </c>
      <c r="C189" s="10" t="s">
        <v>114</v>
      </c>
      <c r="D189" s="9">
        <v>19.12</v>
      </c>
      <c r="E189" s="11"/>
      <c r="F189" s="11">
        <v>18.5</v>
      </c>
      <c r="G189" s="11"/>
      <c r="H189" s="12">
        <f t="shared" si="27"/>
        <v>18.5</v>
      </c>
      <c r="I189" s="12">
        <f t="shared" si="28"/>
        <v>0</v>
      </c>
      <c r="J189" s="12">
        <f t="shared" si="29"/>
        <v>19.06</v>
      </c>
      <c r="K189" s="12">
        <f t="shared" si="30"/>
        <v>0</v>
      </c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12">
        <f t="shared" si="31"/>
        <v>0</v>
      </c>
      <c r="AB189" s="12">
        <f t="shared" si="32"/>
        <v>19.06</v>
      </c>
      <c r="AC189" s="12">
        <f t="shared" si="33"/>
        <v>0</v>
      </c>
      <c r="AD189" s="12">
        <f t="shared" si="34"/>
        <v>19.06</v>
      </c>
      <c r="AE189" s="12">
        <f t="shared" si="35"/>
        <v>1.83070320000001</v>
      </c>
      <c r="AF189" s="14">
        <f t="shared" si="36"/>
        <v>8603.2352</v>
      </c>
    </row>
    <row r="190" customHeight="1" spans="1:32">
      <c r="A190" s="9" t="s">
        <v>309</v>
      </c>
      <c r="B190" s="9">
        <v>14226.21</v>
      </c>
      <c r="C190" s="10" t="s">
        <v>114</v>
      </c>
      <c r="D190" s="9">
        <v>14.58</v>
      </c>
      <c r="E190" s="11"/>
      <c r="F190" s="11">
        <f>220/18.5</f>
        <v>11.8918918918919</v>
      </c>
      <c r="G190" s="11"/>
      <c r="H190" s="12">
        <f t="shared" si="27"/>
        <v>11.8918918918919</v>
      </c>
      <c r="I190" s="12">
        <f t="shared" si="28"/>
        <v>0</v>
      </c>
      <c r="J190" s="12">
        <f t="shared" si="29"/>
        <v>12.25</v>
      </c>
      <c r="K190" s="12">
        <f t="shared" si="30"/>
        <v>0</v>
      </c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12">
        <f t="shared" si="31"/>
        <v>0</v>
      </c>
      <c r="AB190" s="12">
        <f t="shared" si="32"/>
        <v>12.25</v>
      </c>
      <c r="AC190" s="12">
        <f t="shared" si="33"/>
        <v>0</v>
      </c>
      <c r="AD190" s="12">
        <f t="shared" si="34"/>
        <v>12.25</v>
      </c>
      <c r="AE190" s="12">
        <f t="shared" si="35"/>
        <v>3.6802538</v>
      </c>
      <c r="AF190" s="14">
        <f t="shared" si="36"/>
        <v>207418.1418</v>
      </c>
    </row>
    <row r="191" customHeight="1" spans="1:32">
      <c r="A191" s="9" t="s">
        <v>310</v>
      </c>
      <c r="B191" s="9">
        <v>727</v>
      </c>
      <c r="C191" s="10" t="s">
        <v>151</v>
      </c>
      <c r="D191" s="9">
        <v>200</v>
      </c>
      <c r="E191" s="11">
        <v>200</v>
      </c>
      <c r="F191" s="11"/>
      <c r="G191" s="11"/>
      <c r="H191" s="12">
        <f t="shared" si="27"/>
        <v>200</v>
      </c>
      <c r="I191" s="12">
        <f t="shared" si="28"/>
        <v>206</v>
      </c>
      <c r="J191" s="12">
        <f t="shared" si="29"/>
        <v>0</v>
      </c>
      <c r="K191" s="12">
        <f t="shared" si="30"/>
        <v>0</v>
      </c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12">
        <f t="shared" si="31"/>
        <v>206</v>
      </c>
      <c r="AB191" s="12">
        <f t="shared" si="32"/>
        <v>0</v>
      </c>
      <c r="AC191" s="12">
        <f t="shared" si="33"/>
        <v>0</v>
      </c>
      <c r="AD191" s="12">
        <f t="shared" si="34"/>
        <v>206</v>
      </c>
      <c r="AE191" s="12">
        <f t="shared" si="35"/>
        <v>12.522</v>
      </c>
      <c r="AF191" s="14">
        <f t="shared" si="36"/>
        <v>145400</v>
      </c>
    </row>
    <row r="192" customHeight="1" spans="1:32">
      <c r="A192" s="9" t="s">
        <v>311</v>
      </c>
      <c r="B192" s="9">
        <v>589</v>
      </c>
      <c r="C192" s="10" t="s">
        <v>151</v>
      </c>
      <c r="D192" s="9">
        <v>200</v>
      </c>
      <c r="E192" s="11"/>
      <c r="F192" s="11">
        <v>50</v>
      </c>
      <c r="G192" s="11"/>
      <c r="H192" s="12">
        <f t="shared" si="27"/>
        <v>50</v>
      </c>
      <c r="I192" s="12">
        <f t="shared" si="28"/>
        <v>0</v>
      </c>
      <c r="J192" s="12">
        <f t="shared" si="29"/>
        <v>51.5</v>
      </c>
      <c r="K192" s="12">
        <f t="shared" si="30"/>
        <v>0</v>
      </c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12">
        <f t="shared" si="31"/>
        <v>0</v>
      </c>
      <c r="AB192" s="12">
        <f t="shared" si="32"/>
        <v>51.5</v>
      </c>
      <c r="AC192" s="12">
        <f t="shared" si="33"/>
        <v>0</v>
      </c>
      <c r="AD192" s="12">
        <f t="shared" si="34"/>
        <v>51.5</v>
      </c>
      <c r="AE192" s="12">
        <f t="shared" si="35"/>
        <v>167.022</v>
      </c>
      <c r="AF192" s="14">
        <f t="shared" si="36"/>
        <v>117800</v>
      </c>
    </row>
    <row r="193" customHeight="1" spans="1:32">
      <c r="A193" s="9" t="s">
        <v>312</v>
      </c>
      <c r="B193" s="9">
        <v>282</v>
      </c>
      <c r="C193" s="10" t="s">
        <v>151</v>
      </c>
      <c r="D193" s="9">
        <v>83.62</v>
      </c>
      <c r="E193" s="11">
        <v>15</v>
      </c>
      <c r="F193" s="11"/>
      <c r="G193" s="11">
        <v>45</v>
      </c>
      <c r="H193" s="12">
        <f t="shared" si="27"/>
        <v>60</v>
      </c>
      <c r="I193" s="12">
        <f t="shared" si="28"/>
        <v>15.45</v>
      </c>
      <c r="J193" s="12">
        <f t="shared" si="29"/>
        <v>0</v>
      </c>
      <c r="K193" s="12">
        <f t="shared" si="30"/>
        <v>50.85</v>
      </c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12">
        <f t="shared" si="31"/>
        <v>15.45</v>
      </c>
      <c r="AB193" s="12">
        <f t="shared" si="32"/>
        <v>0</v>
      </c>
      <c r="AC193" s="12">
        <f t="shared" si="33"/>
        <v>50.85</v>
      </c>
      <c r="AD193" s="12">
        <f t="shared" si="34"/>
        <v>66.3</v>
      </c>
      <c r="AE193" s="12">
        <f t="shared" si="35"/>
        <v>25.0640482</v>
      </c>
      <c r="AF193" s="14">
        <f t="shared" si="36"/>
        <v>23580.84</v>
      </c>
    </row>
    <row r="194" customHeight="1" spans="1:32">
      <c r="A194" s="9" t="s">
        <v>313</v>
      </c>
      <c r="B194" s="9">
        <v>25</v>
      </c>
      <c r="C194" s="10" t="s">
        <v>127</v>
      </c>
      <c r="D194" s="9">
        <v>68.74</v>
      </c>
      <c r="E194" s="11">
        <v>15</v>
      </c>
      <c r="F194" s="11"/>
      <c r="G194" s="11">
        <v>50</v>
      </c>
      <c r="H194" s="12">
        <f>SUM(E194:G194)</f>
        <v>65</v>
      </c>
      <c r="I194" s="12">
        <f>ROUND(E194*1.03,2)</f>
        <v>15.45</v>
      </c>
      <c r="J194" s="12">
        <f>ROUND(F194*1.03,2)</f>
        <v>0</v>
      </c>
      <c r="K194" s="12">
        <f>ROUND(G194*1.13,2)</f>
        <v>56.5</v>
      </c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12">
        <f>I194</f>
        <v>15.45</v>
      </c>
      <c r="AB194" s="12">
        <f>J194</f>
        <v>0</v>
      </c>
      <c r="AC194" s="12">
        <f>K194</f>
        <v>56.5</v>
      </c>
      <c r="AD194" s="12">
        <f>AA194+AB194+AC194</f>
        <v>71.95</v>
      </c>
      <c r="AE194" s="12">
        <f>D194*1.09261-AD194</f>
        <v>3.1560114</v>
      </c>
      <c r="AF194" s="14">
        <f>D194*B194</f>
        <v>1718.5</v>
      </c>
    </row>
    <row r="195" customHeight="1" spans="1:32">
      <c r="A195" s="9" t="s">
        <v>314</v>
      </c>
      <c r="B195" s="9">
        <v>58</v>
      </c>
      <c r="C195" s="10" t="s">
        <v>127</v>
      </c>
      <c r="D195" s="9">
        <v>45.05</v>
      </c>
      <c r="E195" s="11">
        <v>15</v>
      </c>
      <c r="F195" s="11"/>
      <c r="G195" s="11">
        <v>50</v>
      </c>
      <c r="H195" s="12">
        <f>SUM(E195:G195)</f>
        <v>65</v>
      </c>
      <c r="I195" s="12">
        <f>ROUND(E195*1.03,2)</f>
        <v>15.45</v>
      </c>
      <c r="J195" s="12">
        <f>ROUND(F195*1.03,2)</f>
        <v>0</v>
      </c>
      <c r="K195" s="12">
        <f>ROUND(G195*1.13,2)</f>
        <v>56.5</v>
      </c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12">
        <f>I195</f>
        <v>15.45</v>
      </c>
      <c r="AB195" s="12">
        <f>J195</f>
        <v>0</v>
      </c>
      <c r="AC195" s="12">
        <f>K195</f>
        <v>56.5</v>
      </c>
      <c r="AD195" s="12">
        <f>AA195+AB195+AC195</f>
        <v>71.95</v>
      </c>
      <c r="AE195" s="12">
        <f>D195*1.09261-AD195</f>
        <v>-22.7279195</v>
      </c>
      <c r="AF195" s="14">
        <f>D195*B195</f>
        <v>2612.9</v>
      </c>
    </row>
    <row r="196" customHeight="1" spans="1:32">
      <c r="A196" s="9" t="s">
        <v>315</v>
      </c>
      <c r="B196" s="9">
        <v>643</v>
      </c>
      <c r="C196" s="10" t="s">
        <v>163</v>
      </c>
      <c r="D196" s="9">
        <v>30</v>
      </c>
      <c r="E196" s="11"/>
      <c r="F196" s="11"/>
      <c r="G196" s="11">
        <v>15</v>
      </c>
      <c r="H196" s="12">
        <f>SUM(E196:G196)</f>
        <v>15</v>
      </c>
      <c r="I196" s="12">
        <f>ROUND(E196*1.03,2)</f>
        <v>0</v>
      </c>
      <c r="J196" s="12">
        <f>ROUND(F196*1.03,2)</f>
        <v>0</v>
      </c>
      <c r="K196" s="12">
        <f>ROUND(G196*1.13,2)</f>
        <v>16.95</v>
      </c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12">
        <f>I196</f>
        <v>0</v>
      </c>
      <c r="AB196" s="12">
        <f>J196</f>
        <v>0</v>
      </c>
      <c r="AC196" s="12">
        <f>K196</f>
        <v>16.95</v>
      </c>
      <c r="AD196" s="12">
        <f>AA196+AB196+AC196</f>
        <v>16.95</v>
      </c>
      <c r="AE196" s="12">
        <f>D196*1.09261-AD196</f>
        <v>15.8283</v>
      </c>
      <c r="AF196" s="14">
        <f>D196*B196</f>
        <v>19290</v>
      </c>
    </row>
    <row r="206" customHeight="1" spans="10:10">
      <c r="J206" s="5">
        <f>308/0.03</f>
        <v>10266.6666666667</v>
      </c>
    </row>
  </sheetData>
  <autoFilter xmlns:etc="http://www.wps.cn/officeDocument/2017/etCustomData" ref="A1:AF196" etc:filterBottomFollowUsedRange="0">
    <sortState ref="A1:AF196">
      <sortCondition ref="A1"/>
    </sortState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Y6" sqref="Y6:Y7"/>
    </sheetView>
  </sheetViews>
  <sheetFormatPr defaultColWidth="7.25" defaultRowHeight="17.1" customHeight="1" outlineLevelRow="7"/>
  <cols>
    <col min="1" max="1" width="32.625" customWidth="1"/>
    <col min="2" max="24" width="7.25" customWidth="1"/>
    <col min="25" max="25" width="11.5" customWidth="1"/>
    <col min="26" max="26" width="7.25" customWidth="1"/>
  </cols>
  <sheetData>
    <row r="1" ht="36" customHeight="1" spans="1:25">
      <c r="A1" s="1" t="s">
        <v>316</v>
      </c>
      <c r="B1" s="2">
        <v>900565.1</v>
      </c>
      <c r="C1" s="2">
        <v>920768.62</v>
      </c>
      <c r="D1" s="2">
        <v>97127.77</v>
      </c>
      <c r="E1" s="2">
        <v>135542.34</v>
      </c>
      <c r="F1" s="2">
        <v>18885.7</v>
      </c>
      <c r="G1" s="2">
        <v>120008.71</v>
      </c>
      <c r="H1" s="2">
        <v>86520.28</v>
      </c>
      <c r="I1" s="2">
        <v>414085.79</v>
      </c>
      <c r="J1" s="2">
        <v>23307.99</v>
      </c>
      <c r="K1" s="2">
        <v>86129.15</v>
      </c>
      <c r="L1" s="2">
        <v>24846.63</v>
      </c>
      <c r="M1" s="2">
        <v>10202.36</v>
      </c>
      <c r="N1" s="2">
        <v>47316.15</v>
      </c>
      <c r="O1" s="2">
        <v>60186.46</v>
      </c>
      <c r="P1" s="2">
        <v>412962.06</v>
      </c>
      <c r="Q1" s="2">
        <v>128957.4</v>
      </c>
      <c r="R1" s="2">
        <v>39997.18</v>
      </c>
      <c r="S1" s="2">
        <v>247568.3</v>
      </c>
      <c r="T1" s="2">
        <v>43540.17</v>
      </c>
      <c r="U1" s="2">
        <v>494563.99</v>
      </c>
      <c r="V1" s="2">
        <v>300000</v>
      </c>
      <c r="W1" s="2">
        <v>184086.15</v>
      </c>
      <c r="X1" s="2">
        <v>133927.43</v>
      </c>
      <c r="Y1">
        <f>SUM(B1:X1)</f>
        <v>4931095.73</v>
      </c>
    </row>
    <row r="2" ht="36" customHeight="1" spans="1:25">
      <c r="A2" s="1" t="s">
        <v>317</v>
      </c>
      <c r="B2" s="2">
        <v>38157.64</v>
      </c>
      <c r="C2" s="2">
        <v>35784.42</v>
      </c>
      <c r="D2" s="2">
        <v>2113.15</v>
      </c>
      <c r="E2" s="2">
        <v>2307.02</v>
      </c>
      <c r="F2" s="2">
        <v>1549.07</v>
      </c>
      <c r="G2" s="2">
        <v>7959.56</v>
      </c>
      <c r="H2" s="2">
        <v>7725.14</v>
      </c>
      <c r="I2" s="2">
        <v>9748.03</v>
      </c>
      <c r="J2" s="2">
        <v>1357.01</v>
      </c>
      <c r="K2" s="2">
        <v>3975.24</v>
      </c>
      <c r="L2" s="2">
        <v>1394.21</v>
      </c>
      <c r="M2" s="2">
        <v>555.61</v>
      </c>
      <c r="N2" s="2">
        <v>3184.64</v>
      </c>
      <c r="O2" s="2">
        <v>2900.09</v>
      </c>
      <c r="P2" s="2">
        <v>16481.62</v>
      </c>
      <c r="Q2" s="2">
        <v>6315.95</v>
      </c>
      <c r="R2" s="2">
        <v>2178.76</v>
      </c>
      <c r="S2" s="2">
        <v>14351.97</v>
      </c>
      <c r="T2" s="2">
        <v>2014.04</v>
      </c>
      <c r="U2" s="2">
        <v>12298.81</v>
      </c>
      <c r="V2" s="2"/>
      <c r="W2" s="2">
        <v>644.86</v>
      </c>
      <c r="X2" s="2">
        <v>1299.47</v>
      </c>
      <c r="Y2">
        <f t="shared" ref="Y2:Y8" si="0">SUM(B2:X2)</f>
        <v>174296.31</v>
      </c>
    </row>
    <row r="3" ht="36" customHeight="1" spans="1:25">
      <c r="A3" s="1" t="s">
        <v>318</v>
      </c>
      <c r="B3" s="2">
        <v>36025.52</v>
      </c>
      <c r="C3" s="2">
        <v>33784.9</v>
      </c>
      <c r="D3" s="2">
        <v>1995.08</v>
      </c>
      <c r="E3" s="2">
        <v>2178.11</v>
      </c>
      <c r="F3" s="2">
        <v>1462.51</v>
      </c>
      <c r="G3" s="2">
        <v>7514.8</v>
      </c>
      <c r="H3" s="2">
        <v>7293.48</v>
      </c>
      <c r="I3" s="2">
        <v>9203.34</v>
      </c>
      <c r="J3" s="2">
        <v>1281.19</v>
      </c>
      <c r="K3" s="2">
        <v>3753.13</v>
      </c>
      <c r="L3" s="2">
        <v>1316.3</v>
      </c>
      <c r="M3" s="2">
        <v>524.56</v>
      </c>
      <c r="N3" s="2">
        <v>3006.69</v>
      </c>
      <c r="O3" s="2">
        <v>2738.05</v>
      </c>
      <c r="P3" s="2">
        <v>15560.68</v>
      </c>
      <c r="Q3" s="2">
        <v>5963.04</v>
      </c>
      <c r="R3" s="2">
        <v>2057.01</v>
      </c>
      <c r="S3" s="2">
        <v>13550.02</v>
      </c>
      <c r="T3" s="2">
        <v>1901.5</v>
      </c>
      <c r="U3" s="2">
        <v>11611.59</v>
      </c>
      <c r="V3" s="2"/>
      <c r="W3" s="2">
        <v>608.83</v>
      </c>
      <c r="X3" s="2">
        <v>1226.86</v>
      </c>
      <c r="Y3">
        <f t="shared" si="0"/>
        <v>164557.19</v>
      </c>
    </row>
    <row r="4" ht="36" customHeight="1" spans="1:25">
      <c r="A4" s="1" t="s">
        <v>319</v>
      </c>
      <c r="B4" s="2">
        <v>17095.66</v>
      </c>
      <c r="C4" s="2">
        <v>13660.34</v>
      </c>
      <c r="D4" s="2">
        <v>804.64</v>
      </c>
      <c r="E4" s="2">
        <v>983.25</v>
      </c>
      <c r="F4" s="2">
        <v>677.26</v>
      </c>
      <c r="G4" s="2">
        <v>3382.16</v>
      </c>
      <c r="H4" s="2">
        <v>3306.15</v>
      </c>
      <c r="I4" s="2">
        <v>3079.63</v>
      </c>
      <c r="J4" s="2">
        <v>569.9</v>
      </c>
      <c r="K4" s="2">
        <v>1671.65</v>
      </c>
      <c r="L4" s="2">
        <v>611.48</v>
      </c>
      <c r="M4" s="2">
        <v>231.32</v>
      </c>
      <c r="N4" s="2">
        <v>1350.34</v>
      </c>
      <c r="O4" s="2">
        <v>1261.9</v>
      </c>
      <c r="P4" s="2">
        <v>7015.59</v>
      </c>
      <c r="Q4" s="2">
        <v>2674.56</v>
      </c>
      <c r="R4" s="2">
        <v>929.06</v>
      </c>
      <c r="S4" s="2">
        <v>6309.27</v>
      </c>
      <c r="T4" s="2">
        <v>854.19</v>
      </c>
      <c r="U4" s="2">
        <v>5308.21</v>
      </c>
      <c r="V4" s="2"/>
      <c r="W4" s="2">
        <v>283.85</v>
      </c>
      <c r="X4" s="2">
        <v>571.14</v>
      </c>
      <c r="Y4">
        <f t="shared" si="0"/>
        <v>72631.55</v>
      </c>
    </row>
    <row r="5" ht="36" customHeight="1" spans="1:25">
      <c r="A5" s="1" t="s">
        <v>320</v>
      </c>
      <c r="B5" s="2">
        <v>955818.4</v>
      </c>
      <c r="C5" s="2">
        <v>970213.38</v>
      </c>
      <c r="D5" s="2">
        <v>100045.56</v>
      </c>
      <c r="E5" s="2">
        <v>138832.61</v>
      </c>
      <c r="F5" s="2">
        <v>21112.03</v>
      </c>
      <c r="G5" s="2">
        <v>131350.43</v>
      </c>
      <c r="H5" s="2">
        <v>97551.57</v>
      </c>
      <c r="I5" s="2">
        <v>426913.45</v>
      </c>
      <c r="J5" s="2">
        <v>25234.9</v>
      </c>
      <c r="K5" s="2">
        <v>91776.04</v>
      </c>
      <c r="L5" s="2">
        <v>26852.32</v>
      </c>
      <c r="M5" s="2">
        <v>10989.29</v>
      </c>
      <c r="N5" s="2">
        <v>51851.13</v>
      </c>
      <c r="O5" s="2">
        <v>64348.45</v>
      </c>
      <c r="P5" s="2">
        <v>436459.27</v>
      </c>
      <c r="Q5" s="2">
        <v>137947.91</v>
      </c>
      <c r="R5" s="2">
        <v>43105</v>
      </c>
      <c r="S5" s="2">
        <v>268229.54</v>
      </c>
      <c r="T5" s="2">
        <v>46408.4</v>
      </c>
      <c r="U5" s="2">
        <v>512171.01</v>
      </c>
      <c r="V5" s="2">
        <v>300000</v>
      </c>
      <c r="W5" s="2">
        <v>185014.86</v>
      </c>
      <c r="X5" s="2">
        <v>135798.04</v>
      </c>
      <c r="Y5">
        <f t="shared" si="0"/>
        <v>5178023.59</v>
      </c>
    </row>
    <row r="6" ht="36" customHeight="1" spans="1:25">
      <c r="A6" s="1" t="s">
        <v>321</v>
      </c>
      <c r="B6" s="2">
        <v>86023.66</v>
      </c>
      <c r="C6" s="2">
        <v>87319.2</v>
      </c>
      <c r="D6" s="2">
        <v>9004.1</v>
      </c>
      <c r="E6" s="2">
        <v>12494.93</v>
      </c>
      <c r="F6" s="2">
        <v>1900.08</v>
      </c>
      <c r="G6" s="2">
        <v>11821.54</v>
      </c>
      <c r="H6" s="2">
        <v>8779.64</v>
      </c>
      <c r="I6" s="2">
        <v>38422.21</v>
      </c>
      <c r="J6" s="2">
        <v>2271.14</v>
      </c>
      <c r="K6" s="2">
        <v>8259.84</v>
      </c>
      <c r="L6" s="2">
        <v>2416.71</v>
      </c>
      <c r="M6" s="2">
        <v>989.04</v>
      </c>
      <c r="N6" s="2">
        <v>4666.6</v>
      </c>
      <c r="O6" s="2">
        <v>5791.36</v>
      </c>
      <c r="P6" s="2">
        <v>39281.33</v>
      </c>
      <c r="Q6" s="2">
        <v>12415.31</v>
      </c>
      <c r="R6" s="2">
        <v>3879.45</v>
      </c>
      <c r="S6" s="2">
        <v>24140.66</v>
      </c>
      <c r="T6" s="2">
        <v>4176.76</v>
      </c>
      <c r="U6" s="2">
        <v>46095.39</v>
      </c>
      <c r="V6" s="2">
        <v>27000</v>
      </c>
      <c r="W6" s="2">
        <v>16651.34</v>
      </c>
      <c r="X6" s="2">
        <v>12221.82</v>
      </c>
      <c r="Y6">
        <f t="shared" si="0"/>
        <v>466022.11</v>
      </c>
    </row>
    <row r="7" ht="36" customHeight="1" spans="1:25">
      <c r="A7" s="1" t="s">
        <v>322</v>
      </c>
      <c r="B7" s="2">
        <v>2991.71</v>
      </c>
      <c r="C7" s="2">
        <v>3036.77</v>
      </c>
      <c r="D7" s="2">
        <v>313.14</v>
      </c>
      <c r="E7" s="2">
        <v>434.55</v>
      </c>
      <c r="F7" s="2">
        <v>66.08</v>
      </c>
      <c r="G7" s="2">
        <v>411.13</v>
      </c>
      <c r="H7" s="2">
        <v>305.34</v>
      </c>
      <c r="I7" s="2">
        <v>1336.24</v>
      </c>
      <c r="J7" s="2">
        <v>78.99</v>
      </c>
      <c r="K7" s="2">
        <v>287.26</v>
      </c>
      <c r="L7" s="2">
        <v>84.05</v>
      </c>
      <c r="M7" s="2">
        <v>34.4</v>
      </c>
      <c r="N7" s="2">
        <v>162.29</v>
      </c>
      <c r="O7" s="2">
        <v>201.41</v>
      </c>
      <c r="P7" s="2">
        <v>1366.12</v>
      </c>
      <c r="Q7" s="2">
        <v>431.78</v>
      </c>
      <c r="R7" s="2">
        <v>134.92</v>
      </c>
      <c r="S7" s="2">
        <v>839.56</v>
      </c>
      <c r="T7" s="2">
        <v>145.26</v>
      </c>
      <c r="U7" s="2">
        <v>1603.1</v>
      </c>
      <c r="V7" s="2">
        <v>939</v>
      </c>
      <c r="W7" s="2">
        <v>579.1</v>
      </c>
      <c r="X7" s="2">
        <v>425.05</v>
      </c>
      <c r="Y7">
        <f t="shared" si="0"/>
        <v>16207.25</v>
      </c>
    </row>
    <row r="8" ht="36" customHeight="1" spans="1:25">
      <c r="A8" s="1" t="s">
        <v>323</v>
      </c>
      <c r="B8" s="2">
        <v>1044833.77</v>
      </c>
      <c r="C8" s="2">
        <v>1060569.35</v>
      </c>
      <c r="D8" s="2">
        <v>109362.8</v>
      </c>
      <c r="E8" s="2">
        <v>151762.09</v>
      </c>
      <c r="F8" s="2">
        <v>23078.19</v>
      </c>
      <c r="G8" s="2">
        <v>143583.1</v>
      </c>
      <c r="H8" s="2">
        <v>106636.55</v>
      </c>
      <c r="I8" s="2">
        <v>466671.9</v>
      </c>
      <c r="J8" s="2">
        <v>27585.03</v>
      </c>
      <c r="K8" s="2">
        <v>100323.14</v>
      </c>
      <c r="L8" s="2">
        <v>29353.08</v>
      </c>
      <c r="M8" s="2">
        <v>12012.73</v>
      </c>
      <c r="N8" s="2">
        <v>56680.02</v>
      </c>
      <c r="O8" s="2">
        <v>70341.22</v>
      </c>
      <c r="P8" s="2">
        <v>477106.72</v>
      </c>
      <c r="Q8" s="2">
        <v>150795</v>
      </c>
      <c r="R8" s="2">
        <v>47119.37</v>
      </c>
      <c r="S8" s="2">
        <v>293209.76</v>
      </c>
      <c r="T8" s="2">
        <v>50730.42</v>
      </c>
      <c r="U8" s="2">
        <v>559869.5</v>
      </c>
      <c r="V8" s="2">
        <v>327939</v>
      </c>
      <c r="W8" s="2">
        <v>202245.3</v>
      </c>
      <c r="X8" s="2">
        <v>148444.91</v>
      </c>
      <c r="Y8">
        <f t="shared" si="0"/>
        <v>5660252.95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筛选分析-数量 (求和)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土豆</cp:lastModifiedBy>
  <cp:revision>0</cp:revision>
  <dcterms:created xsi:type="dcterms:W3CDTF">2006-09-16T00:00:00Z</dcterms:created>
  <cp:lastPrinted>2023-12-14T10:22:00Z</cp:lastPrinted>
  <dcterms:modified xsi:type="dcterms:W3CDTF">2024-12-27T07:58:29Z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5A1AA3A05E0F49CBA2CCB04574A228DF_13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